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ink/ink1.xml" ContentType="application/inkml+xml"/>
  <Override PartName="/xl/ink/ink2.xml" ContentType="application/inkml+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tew1011/Library/Mobile Documents/com~apple~CloudDocs/Desktop/Research:Scholarly Projects/Kelp Aquaculture /Final materials for website/"/>
    </mc:Choice>
  </mc:AlternateContent>
  <xr:revisionPtr revIDLastSave="0" documentId="13_ncr:1_{5FF722FD-1B51-C04A-9F87-CEB9A47565BF}" xr6:coauthVersionLast="47" xr6:coauthVersionMax="47" xr10:uidLastSave="{00000000-0000-0000-0000-000000000000}"/>
  <bookViews>
    <workbookView xWindow="0" yWindow="500" windowWidth="28800" windowHeight="15800" xr2:uid="{39E533A4-3507-4C40-AE28-5BCDA33794CB}"/>
  </bookViews>
  <sheets>
    <sheet name="Instructions" sheetId="26" r:id="rId1"/>
    <sheet name="1. Business model" sheetId="20" r:id="rId2"/>
    <sheet name="2(a). Start up nursery " sheetId="2" r:id="rId3"/>
    <sheet name="2(b). Start up farm" sheetId="21" r:id="rId4"/>
    <sheet name="3. Operating Expenses" sheetId="4" r:id="rId5"/>
    <sheet name="4. Nonuse Rev &amp; Exp" sheetId="30" r:id="rId6"/>
    <sheet name="5. Beginning Balance Sheet" sheetId="25" r:id="rId7"/>
    <sheet name="6. Funding" sheetId="12" r:id="rId8"/>
    <sheet name="7. Cash Flows 3 year" sheetId="9" r:id="rId9"/>
    <sheet name="Ent Budgets" sheetId="27" r:id="rId10"/>
    <sheet name="Sensitivity " sheetId="24" r:id="rId11"/>
    <sheet name="Proforma P&amp;L " sheetId="10" r:id="rId12"/>
    <sheet name="Proforma Bal Sheet 3 year" sheetId="11" r:id="rId13"/>
    <sheet name="Scenarios" sheetId="31" r:id="rId14"/>
    <sheet name="Sample farm systems" sheetId="28" r:id="rId15"/>
    <sheet name="Revision notes" sheetId="29" r:id="rId16"/>
  </sheets>
  <externalReferences>
    <externalReference r:id="rId17"/>
    <externalReference r:id="rId18"/>
  </externalReferences>
  <definedNames>
    <definedName name="Breakeven_integrated_kelp">Scenarios!$C$72</definedName>
    <definedName name="Breakeven_integrated_seed">Scenarios!$C$73</definedName>
    <definedName name="Breakeven_standalone_farm">Scenarios!$C$70</definedName>
    <definedName name="Breakeven_standalone_nursery">Scenarios!$C$69</definedName>
    <definedName name="Buildings">'[1]1. Sources and uses'!$D$7</definedName>
    <definedName name="CCDebt">'[1]1. Sources and uses'!$E$46</definedName>
    <definedName name="CommLoan">'[1]1. Sources and uses'!$E$44</definedName>
    <definedName name="CommMortgage">'[1]1. Sources and uses'!$E$45</definedName>
    <definedName name="Direct_price_kelp">Scenarios!$C$23</definedName>
    <definedName name="Ending_cash">Scenarios!$C$62</definedName>
    <definedName name="Ending_equity">Scenarios!$C$64</definedName>
    <definedName name="Equipment">'[1]1. Sources and uses'!$D$9</definedName>
    <definedName name="Farm_array">Scenarios!$C$41</definedName>
    <definedName name="Farm_design_permitting">Scenarios!$C$40</definedName>
    <definedName name="Farm_equipment">Scenarios!$C$42</definedName>
    <definedName name="Farm_harvest_gear">Scenarios!$C$43</definedName>
    <definedName name="First_year_profit">Scenarios!$C$60</definedName>
    <definedName name="Furniture">'[1]1. Sources and uses'!$D$10</definedName>
    <definedName name="Harvest_gear">Scenarios!$B$43</definedName>
    <definedName name="Interest_comm_loan">Scenarios!$C$53</definedName>
    <definedName name="Interest_other_loan">Scenarios!$C$55</definedName>
    <definedName name="Interest_veh_loan">Scenarios!$C$54</definedName>
    <definedName name="Inventory">'[1]1. Sources and uses'!$D$19</definedName>
    <definedName name="Labor_farm">Scenarios!$C$48</definedName>
    <definedName name="Labor_nursery">Scenarios!$C$47</definedName>
    <definedName name="Land">'[1]1. Sources and uses'!$D$6</definedName>
    <definedName name="LeaseImprovements">'[1]1. Sources and uses'!$D$8</definedName>
    <definedName name="Monthly_loan_pmt">Scenarios!$C$63</definedName>
    <definedName name="NetIncomeY1">'[2]7b-IncomeStatementYrs1-3'!$C$59</definedName>
    <definedName name="NetIncomeY2">'[1]16. Common size P&amp;Ls'!$F$54</definedName>
    <definedName name="NetIncomeY3">'[1]16. Common size P&amp;Ls'!$H$54</definedName>
    <definedName name="Null">Scenarios!$B$37</definedName>
    <definedName name="Nursery_site_capital">Scenarios!$C$35</definedName>
    <definedName name="Nursery_tank_culture">Scenarios!$C$37</definedName>
    <definedName name="Nursery_transport">Scenarios!$C$36</definedName>
    <definedName name="Nursery_water_transport_storage">Scenarios!$B$37</definedName>
    <definedName name="OtherBankDebt">'[1]1. Sources and uses'!$E$48</definedName>
    <definedName name="OtherFixedAssets">'[1]1. Sources and uses'!$D$12</definedName>
    <definedName name="OutsideInvest">'[1]1. Sources and uses'!$E$42</definedName>
    <definedName name="Owner_cash">Scenarios!$C$52</definedName>
    <definedName name="OwnerEquity">'[1]1. Sources and uses'!$E$41</definedName>
    <definedName name="pct_bulk_kelp_tier1">Scenarios!$D$24</definedName>
    <definedName name="pct_bulk_kelp_tier2">Scenarios!$D$25</definedName>
    <definedName name="pct_bulk_kelp_tier3">Scenarios!$D$26</definedName>
    <definedName name="pct_bulk_kelp_tier4">Scenarios!$D$27</definedName>
    <definedName name="pct_kelp_direct">Scenarios!$D$23</definedName>
    <definedName name="pct_kelp_retained">Scenarios!$D$28</definedName>
    <definedName name="pct_spool_sold">Scenarios!$D$20</definedName>
    <definedName name="Price_per_spool">Scenarios!$C$20</definedName>
    <definedName name="_xlnm.Print_Area" localSheetId="6">'5. Beginning Balance Sheet'!$B$19:$I$54</definedName>
    <definedName name="_xlnm.Print_Area" localSheetId="7">'6. Funding'!$A$27:$J$69</definedName>
    <definedName name="_xlnm.Print_Area" localSheetId="8">'7. Cash Flows 3 year'!$B$26:$Q$61</definedName>
    <definedName name="_xlnm.Print_Area" localSheetId="12">'Proforma Bal Sheet 3 year'!$C$15:$I$56</definedName>
    <definedName name="_xlnm.Print_Area" localSheetId="11">'Proforma P&amp;L '!$B$22:$O$66</definedName>
    <definedName name="Three_year_profit">Scenarios!$C$61</definedName>
    <definedName name="Tier_1_bulk_kelp_price">Scenarios!$C$24</definedName>
    <definedName name="Tier_2_bulk_kelp_price">Scenarios!$C$25</definedName>
    <definedName name="Tier_3_bulk_kelp_price">Scenarios!$C$26</definedName>
    <definedName name="Tier_4_bulk_kelp_price">Scenarios!$C$27</definedName>
    <definedName name="VehicleLoan">'[1]1. Sources and uses'!$E$47</definedName>
    <definedName name="Vehicles">'[1]1. Sources and uses'!$D$11</definedName>
    <definedName name="Working_Capital">'[1]1. Sources and uses'!$D$27</definedName>
    <definedName name="Y1EndingCashBal">'[1]14. Cash Flow Year 1'!$N$33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33" i="10" l="1"/>
  <c r="K33" i="10"/>
  <c r="I33" i="10"/>
  <c r="G33" i="10"/>
  <c r="E33" i="10"/>
  <c r="C33" i="10"/>
  <c r="C17" i="11" l="1"/>
  <c r="H37" i="21"/>
  <c r="I37" i="21"/>
  <c r="G37" i="21"/>
  <c r="C29" i="31" l="1"/>
  <c r="E95" i="12"/>
  <c r="E98" i="12" s="1"/>
  <c r="F93" i="20" l="1"/>
  <c r="F307" i="2"/>
  <c r="G178" i="21"/>
  <c r="H59" i="21"/>
  <c r="I59" i="21"/>
  <c r="H60" i="21"/>
  <c r="I60" i="21"/>
  <c r="H61" i="21"/>
  <c r="I61" i="21"/>
  <c r="H62" i="21"/>
  <c r="I62" i="21"/>
  <c r="H63" i="21"/>
  <c r="I63" i="21"/>
  <c r="J259" i="21"/>
  <c r="I259" i="21"/>
  <c r="G259" i="21"/>
  <c r="J258" i="21"/>
  <c r="I258" i="21"/>
  <c r="G258" i="21"/>
  <c r="J257" i="21"/>
  <c r="I257" i="21"/>
  <c r="G257" i="21"/>
  <c r="J256" i="21"/>
  <c r="I256" i="21"/>
  <c r="G256" i="21"/>
  <c r="J255" i="21"/>
  <c r="G255" i="21"/>
  <c r="I255" i="21" s="1"/>
  <c r="I261" i="21" s="1"/>
  <c r="J246" i="21"/>
  <c r="I246" i="21"/>
  <c r="G246" i="21"/>
  <c r="J245" i="21"/>
  <c r="I245" i="21"/>
  <c r="G245" i="21"/>
  <c r="J244" i="21"/>
  <c r="I244" i="21"/>
  <c r="G244" i="21"/>
  <c r="J243" i="21"/>
  <c r="I243" i="21"/>
  <c r="G243" i="21"/>
  <c r="J242" i="21"/>
  <c r="I242" i="21"/>
  <c r="G242" i="21"/>
  <c r="J241" i="21"/>
  <c r="I241" i="21"/>
  <c r="G241" i="21"/>
  <c r="J233" i="21"/>
  <c r="I233" i="21"/>
  <c r="G233" i="21"/>
  <c r="J232" i="21"/>
  <c r="I232" i="21"/>
  <c r="G232" i="21"/>
  <c r="J231" i="21"/>
  <c r="I231" i="21"/>
  <c r="G231" i="21"/>
  <c r="J230" i="21"/>
  <c r="I230" i="21"/>
  <c r="G230" i="21"/>
  <c r="J229" i="21"/>
  <c r="G229" i="21"/>
  <c r="I229" i="21" s="1"/>
  <c r="J228" i="21"/>
  <c r="I228" i="21"/>
  <c r="G228" i="21"/>
  <c r="J227" i="21"/>
  <c r="I227" i="21"/>
  <c r="G227" i="21"/>
  <c r="J226" i="21"/>
  <c r="I226" i="21"/>
  <c r="G226" i="21"/>
  <c r="J225" i="21"/>
  <c r="I225" i="21"/>
  <c r="G225" i="21"/>
  <c r="J224" i="21"/>
  <c r="G224" i="21"/>
  <c r="I224" i="21" s="1"/>
  <c r="J223" i="21"/>
  <c r="I223" i="21"/>
  <c r="G223" i="21"/>
  <c r="J222" i="21"/>
  <c r="I222" i="21"/>
  <c r="G222" i="21"/>
  <c r="J221" i="21"/>
  <c r="G221" i="21"/>
  <c r="I221" i="21" s="1"/>
  <c r="J213" i="21"/>
  <c r="I213" i="21"/>
  <c r="G213" i="21"/>
  <c r="J212" i="21"/>
  <c r="I212" i="21"/>
  <c r="G212" i="21"/>
  <c r="J211" i="21"/>
  <c r="I211" i="21"/>
  <c r="G211" i="21"/>
  <c r="J210" i="21"/>
  <c r="I210" i="21"/>
  <c r="G210" i="21"/>
  <c r="J209" i="21"/>
  <c r="I209" i="21"/>
  <c r="G209" i="21"/>
  <c r="J208" i="21"/>
  <c r="I208" i="21"/>
  <c r="G208" i="21"/>
  <c r="J207" i="21"/>
  <c r="I207" i="21"/>
  <c r="G207" i="21"/>
  <c r="J206" i="21"/>
  <c r="I206" i="21"/>
  <c r="G206" i="21"/>
  <c r="J197" i="21"/>
  <c r="J196" i="21"/>
  <c r="J195" i="21"/>
  <c r="J194" i="21"/>
  <c r="J193" i="21"/>
  <c r="J192" i="21"/>
  <c r="J183" i="21"/>
  <c r="J182" i="21"/>
  <c r="J181" i="21"/>
  <c r="J180" i="21"/>
  <c r="J179" i="21"/>
  <c r="J178" i="21"/>
  <c r="J169" i="21"/>
  <c r="J168" i="21"/>
  <c r="J167" i="21"/>
  <c r="J166" i="21"/>
  <c r="J165" i="21"/>
  <c r="J164" i="21"/>
  <c r="J153" i="21"/>
  <c r="J152" i="21"/>
  <c r="J151" i="21"/>
  <c r="J150" i="21"/>
  <c r="J149" i="21"/>
  <c r="J148" i="21"/>
  <c r="J136" i="21"/>
  <c r="J135" i="21"/>
  <c r="J134" i="21"/>
  <c r="J133" i="21"/>
  <c r="J132" i="21"/>
  <c r="J131" i="21"/>
  <c r="J119" i="21"/>
  <c r="J118" i="21"/>
  <c r="J117" i="21"/>
  <c r="J116" i="21"/>
  <c r="J115" i="21"/>
  <c r="J114" i="21"/>
  <c r="J113" i="21"/>
  <c r="J111" i="21"/>
  <c r="J110" i="21"/>
  <c r="J109" i="21"/>
  <c r="J108" i="21"/>
  <c r="J107" i="21"/>
  <c r="J106" i="21"/>
  <c r="J105" i="21"/>
  <c r="J104" i="21"/>
  <c r="J103" i="21"/>
  <c r="J101" i="21"/>
  <c r="J100" i="21"/>
  <c r="J99" i="21"/>
  <c r="J98" i="21"/>
  <c r="J97" i="21"/>
  <c r="J96" i="21"/>
  <c r="J95" i="21"/>
  <c r="J94" i="21"/>
  <c r="J93" i="21"/>
  <c r="J92" i="21"/>
  <c r="J91" i="21"/>
  <c r="J90" i="21"/>
  <c r="J89" i="21"/>
  <c r="J87" i="21"/>
  <c r="J86" i="21"/>
  <c r="J85" i="21"/>
  <c r="J84" i="21"/>
  <c r="J83" i="21"/>
  <c r="J82" i="21"/>
  <c r="J81" i="21"/>
  <c r="J80" i="21"/>
  <c r="J79" i="21"/>
  <c r="J78" i="21"/>
  <c r="J77" i="21"/>
  <c r="J76" i="21"/>
  <c r="I58" i="21"/>
  <c r="I57" i="21"/>
  <c r="I262" i="21"/>
  <c r="I249" i="21"/>
  <c r="I199" i="21"/>
  <c r="I186" i="21"/>
  <c r="I185" i="21"/>
  <c r="I171" i="21"/>
  <c r="I156" i="21"/>
  <c r="I155" i="21"/>
  <c r="G131" i="21"/>
  <c r="I422" i="2"/>
  <c r="G165" i="21"/>
  <c r="I165" i="21" s="1"/>
  <c r="G179" i="21"/>
  <c r="I179" i="21"/>
  <c r="I193" i="21"/>
  <c r="G193" i="21"/>
  <c r="D112" i="2"/>
  <c r="C111" i="2"/>
  <c r="C58" i="2"/>
  <c r="J419" i="2"/>
  <c r="I419" i="2"/>
  <c r="G419" i="2"/>
  <c r="J418" i="2"/>
  <c r="I418" i="2"/>
  <c r="G418" i="2"/>
  <c r="J417" i="2"/>
  <c r="I417" i="2"/>
  <c r="G417" i="2"/>
  <c r="J416" i="2"/>
  <c r="I416" i="2"/>
  <c r="G416" i="2"/>
  <c r="J415" i="2"/>
  <c r="G415" i="2"/>
  <c r="I415" i="2" s="1"/>
  <c r="I421" i="2" s="1"/>
  <c r="J406" i="2"/>
  <c r="I406" i="2"/>
  <c r="G406" i="2"/>
  <c r="J405" i="2"/>
  <c r="I405" i="2"/>
  <c r="G405" i="2"/>
  <c r="J404" i="2"/>
  <c r="I404" i="2"/>
  <c r="G404" i="2"/>
  <c r="J403" i="2"/>
  <c r="I403" i="2"/>
  <c r="G403" i="2"/>
  <c r="J402" i="2"/>
  <c r="G402" i="2"/>
  <c r="I402" i="2" s="1"/>
  <c r="J401" i="2"/>
  <c r="I401" i="2"/>
  <c r="G401" i="2"/>
  <c r="J393" i="2"/>
  <c r="I393" i="2"/>
  <c r="G393" i="2"/>
  <c r="J392" i="2"/>
  <c r="I392" i="2"/>
  <c r="G392" i="2"/>
  <c r="J391" i="2"/>
  <c r="I391" i="2"/>
  <c r="G391" i="2"/>
  <c r="J390" i="2"/>
  <c r="I390" i="2"/>
  <c r="G390" i="2"/>
  <c r="J389" i="2"/>
  <c r="I389" i="2"/>
  <c r="G389" i="2"/>
  <c r="J388" i="2"/>
  <c r="I388" i="2"/>
  <c r="G388" i="2"/>
  <c r="J387" i="2"/>
  <c r="I387" i="2"/>
  <c r="G387" i="2"/>
  <c r="J386" i="2"/>
  <c r="I386" i="2"/>
  <c r="G386" i="2"/>
  <c r="J385" i="2"/>
  <c r="I385" i="2"/>
  <c r="G385" i="2"/>
  <c r="J384" i="2"/>
  <c r="I384" i="2"/>
  <c r="G384" i="2"/>
  <c r="J383" i="2"/>
  <c r="I383" i="2"/>
  <c r="G383" i="2"/>
  <c r="J382" i="2"/>
  <c r="I382" i="2"/>
  <c r="G382" i="2"/>
  <c r="J381" i="2"/>
  <c r="I381" i="2"/>
  <c r="G381" i="2"/>
  <c r="J380" i="2"/>
  <c r="I380" i="2"/>
  <c r="G380" i="2"/>
  <c r="J379" i="2"/>
  <c r="I379" i="2"/>
  <c r="G379" i="2"/>
  <c r="J378" i="2"/>
  <c r="I378" i="2"/>
  <c r="G378" i="2"/>
  <c r="J377" i="2"/>
  <c r="I377" i="2"/>
  <c r="G377" i="2"/>
  <c r="J376" i="2"/>
  <c r="I376" i="2"/>
  <c r="G376" i="2"/>
  <c r="J375" i="2"/>
  <c r="I375" i="2"/>
  <c r="G375" i="2"/>
  <c r="J374" i="2"/>
  <c r="I374" i="2"/>
  <c r="G374" i="2"/>
  <c r="J373" i="2"/>
  <c r="I373" i="2"/>
  <c r="G373" i="2"/>
  <c r="J372" i="2"/>
  <c r="I372" i="2"/>
  <c r="G372" i="2"/>
  <c r="J371" i="2"/>
  <c r="I371" i="2"/>
  <c r="G371" i="2"/>
  <c r="J370" i="2"/>
  <c r="I370" i="2"/>
  <c r="G370" i="2"/>
  <c r="J369" i="2"/>
  <c r="I369" i="2"/>
  <c r="G369" i="2"/>
  <c r="J368" i="2"/>
  <c r="I368" i="2"/>
  <c r="G368" i="2"/>
  <c r="J367" i="2"/>
  <c r="I367" i="2"/>
  <c r="G367" i="2"/>
  <c r="J366" i="2"/>
  <c r="I366" i="2"/>
  <c r="G366" i="2"/>
  <c r="J365" i="2"/>
  <c r="I365" i="2"/>
  <c r="G365" i="2"/>
  <c r="J364" i="2"/>
  <c r="I364" i="2"/>
  <c r="G364" i="2"/>
  <c r="J363" i="2"/>
  <c r="I363" i="2"/>
  <c r="G363" i="2"/>
  <c r="J362" i="2"/>
  <c r="I362" i="2"/>
  <c r="G362" i="2"/>
  <c r="J361" i="2"/>
  <c r="I361" i="2"/>
  <c r="G361" i="2"/>
  <c r="J360" i="2"/>
  <c r="I360" i="2"/>
  <c r="G360" i="2"/>
  <c r="J359" i="2"/>
  <c r="I359" i="2"/>
  <c r="G359" i="2"/>
  <c r="J358" i="2"/>
  <c r="I358" i="2"/>
  <c r="G358" i="2"/>
  <c r="J357" i="2"/>
  <c r="I357" i="2"/>
  <c r="G357" i="2"/>
  <c r="J356" i="2"/>
  <c r="I356" i="2"/>
  <c r="G356" i="2"/>
  <c r="J355" i="2"/>
  <c r="I355" i="2"/>
  <c r="G355" i="2"/>
  <c r="J354" i="2"/>
  <c r="I354" i="2"/>
  <c r="G354" i="2"/>
  <c r="J353" i="2"/>
  <c r="I353" i="2"/>
  <c r="G353" i="2"/>
  <c r="J352" i="2"/>
  <c r="I352" i="2"/>
  <c r="G352" i="2"/>
  <c r="J351" i="2"/>
  <c r="I351" i="2"/>
  <c r="G351" i="2"/>
  <c r="J350" i="2"/>
  <c r="I350" i="2"/>
  <c r="G350" i="2"/>
  <c r="J349" i="2"/>
  <c r="I349" i="2"/>
  <c r="G349" i="2"/>
  <c r="J348" i="2"/>
  <c r="I348" i="2"/>
  <c r="G348" i="2"/>
  <c r="J347" i="2"/>
  <c r="I347" i="2"/>
  <c r="G347" i="2"/>
  <c r="J346" i="2"/>
  <c r="I346" i="2"/>
  <c r="G346" i="2"/>
  <c r="J345" i="2"/>
  <c r="I345" i="2"/>
  <c r="G345" i="2"/>
  <c r="J344" i="2"/>
  <c r="I344" i="2"/>
  <c r="G344" i="2"/>
  <c r="J343" i="2"/>
  <c r="I343" i="2"/>
  <c r="G343" i="2"/>
  <c r="J342" i="2"/>
  <c r="I342" i="2"/>
  <c r="G342" i="2"/>
  <c r="J341" i="2"/>
  <c r="I341" i="2"/>
  <c r="G341" i="2"/>
  <c r="J340" i="2"/>
  <c r="I340" i="2"/>
  <c r="G340" i="2"/>
  <c r="J339" i="2"/>
  <c r="I339" i="2"/>
  <c r="G339" i="2"/>
  <c r="J338" i="2"/>
  <c r="I338" i="2"/>
  <c r="G338" i="2"/>
  <c r="J337" i="2"/>
  <c r="I337" i="2"/>
  <c r="G337" i="2"/>
  <c r="J336" i="2"/>
  <c r="I336" i="2"/>
  <c r="G336" i="2"/>
  <c r="J335" i="2"/>
  <c r="I335" i="2"/>
  <c r="G335" i="2"/>
  <c r="J334" i="2"/>
  <c r="I334" i="2"/>
  <c r="G334" i="2"/>
  <c r="J333" i="2"/>
  <c r="I333" i="2"/>
  <c r="G333" i="2"/>
  <c r="J332" i="2"/>
  <c r="I332" i="2"/>
  <c r="G332" i="2"/>
  <c r="J331" i="2"/>
  <c r="I331" i="2"/>
  <c r="G331" i="2"/>
  <c r="J330" i="2"/>
  <c r="I330" i="2"/>
  <c r="G330" i="2"/>
  <c r="J329" i="2"/>
  <c r="G329" i="2"/>
  <c r="I329" i="2" s="1"/>
  <c r="J321" i="2"/>
  <c r="I321" i="2"/>
  <c r="G321" i="2"/>
  <c r="J320" i="2"/>
  <c r="I320" i="2"/>
  <c r="G320" i="2"/>
  <c r="J319" i="2"/>
  <c r="I319" i="2"/>
  <c r="G319" i="2"/>
  <c r="J318" i="2"/>
  <c r="I318" i="2"/>
  <c r="G318" i="2"/>
  <c r="J317" i="2"/>
  <c r="J316" i="2"/>
  <c r="I316" i="2"/>
  <c r="G316" i="2"/>
  <c r="J315" i="2"/>
  <c r="I315" i="2"/>
  <c r="G315" i="2"/>
  <c r="J314" i="2"/>
  <c r="G314" i="2"/>
  <c r="I314" i="2" s="1"/>
  <c r="J313" i="2"/>
  <c r="I313" i="2"/>
  <c r="G313" i="2"/>
  <c r="J312" i="2"/>
  <c r="I312" i="2"/>
  <c r="G312" i="2"/>
  <c r="J311" i="2"/>
  <c r="J286" i="2"/>
  <c r="I286" i="2"/>
  <c r="G286" i="2"/>
  <c r="J285" i="2"/>
  <c r="I285" i="2"/>
  <c r="G285" i="2"/>
  <c r="J284" i="2"/>
  <c r="I284" i="2"/>
  <c r="G284" i="2"/>
  <c r="J283" i="2"/>
  <c r="I283" i="2"/>
  <c r="G283" i="2"/>
  <c r="J282" i="2"/>
  <c r="I282" i="2"/>
  <c r="G282" i="2"/>
  <c r="J281" i="2"/>
  <c r="I281" i="2"/>
  <c r="G281" i="2"/>
  <c r="J280" i="2"/>
  <c r="I280" i="2"/>
  <c r="G280" i="2"/>
  <c r="J279" i="2"/>
  <c r="I279" i="2"/>
  <c r="G279" i="2"/>
  <c r="J278" i="2"/>
  <c r="I278" i="2"/>
  <c r="G278" i="2"/>
  <c r="J277" i="2"/>
  <c r="I277" i="2"/>
  <c r="G277" i="2"/>
  <c r="J276" i="2"/>
  <c r="G276" i="2"/>
  <c r="I276" i="2" s="1"/>
  <c r="J258" i="2"/>
  <c r="I258" i="2"/>
  <c r="G258" i="2"/>
  <c r="J257" i="2"/>
  <c r="I257" i="2"/>
  <c r="G257" i="2"/>
  <c r="J256" i="2"/>
  <c r="I256" i="2"/>
  <c r="G256" i="2"/>
  <c r="J255" i="2"/>
  <c r="I255" i="2"/>
  <c r="G255" i="2"/>
  <c r="J254" i="2"/>
  <c r="I254" i="2"/>
  <c r="G254" i="2"/>
  <c r="J253" i="2"/>
  <c r="I253" i="2"/>
  <c r="G253" i="2"/>
  <c r="J252" i="2"/>
  <c r="I252" i="2"/>
  <c r="G252" i="2"/>
  <c r="J251" i="2"/>
  <c r="I251" i="2"/>
  <c r="G251" i="2"/>
  <c r="J250" i="2"/>
  <c r="I250" i="2"/>
  <c r="G250" i="2"/>
  <c r="J249" i="2"/>
  <c r="I249" i="2"/>
  <c r="G249" i="2"/>
  <c r="J248" i="2"/>
  <c r="I248" i="2"/>
  <c r="G248" i="2"/>
  <c r="J247" i="2"/>
  <c r="I247" i="2"/>
  <c r="G247" i="2"/>
  <c r="J246" i="2"/>
  <c r="I246" i="2"/>
  <c r="G246" i="2"/>
  <c r="J245" i="2"/>
  <c r="G245" i="2"/>
  <c r="I245" i="2" s="1"/>
  <c r="J223" i="2"/>
  <c r="I223" i="2"/>
  <c r="G223" i="2"/>
  <c r="J222" i="2"/>
  <c r="I222" i="2"/>
  <c r="G222" i="2"/>
  <c r="J221" i="2"/>
  <c r="I221" i="2"/>
  <c r="G221" i="2"/>
  <c r="J220" i="2"/>
  <c r="I220" i="2"/>
  <c r="G220" i="2"/>
  <c r="J219" i="2"/>
  <c r="I219" i="2"/>
  <c r="G219" i="2"/>
  <c r="J218" i="2"/>
  <c r="I218" i="2"/>
  <c r="G218" i="2"/>
  <c r="J217" i="2"/>
  <c r="I217" i="2"/>
  <c r="G217" i="2"/>
  <c r="J216" i="2"/>
  <c r="I216" i="2"/>
  <c r="G216" i="2"/>
  <c r="J215" i="2"/>
  <c r="I215" i="2"/>
  <c r="G215" i="2"/>
  <c r="J214" i="2"/>
  <c r="I214" i="2"/>
  <c r="G214" i="2"/>
  <c r="J213" i="2"/>
  <c r="I213" i="2"/>
  <c r="G213" i="2"/>
  <c r="J212" i="2"/>
  <c r="J189" i="2"/>
  <c r="I189" i="2"/>
  <c r="G189" i="2"/>
  <c r="J188" i="2"/>
  <c r="I188" i="2"/>
  <c r="G188" i="2"/>
  <c r="J187" i="2"/>
  <c r="I187" i="2"/>
  <c r="G187" i="2"/>
  <c r="J186" i="2"/>
  <c r="I186" i="2"/>
  <c r="G186" i="2"/>
  <c r="J185" i="2"/>
  <c r="I185" i="2"/>
  <c r="G185" i="2"/>
  <c r="J184" i="2"/>
  <c r="I184" i="2"/>
  <c r="G184" i="2"/>
  <c r="J183" i="2"/>
  <c r="I183" i="2"/>
  <c r="G183" i="2"/>
  <c r="J182" i="2"/>
  <c r="I182" i="2"/>
  <c r="G182" i="2"/>
  <c r="J181" i="2"/>
  <c r="I181" i="2"/>
  <c r="G181" i="2"/>
  <c r="J180" i="2"/>
  <c r="I180" i="2"/>
  <c r="G180" i="2"/>
  <c r="J179" i="2"/>
  <c r="I179" i="2"/>
  <c r="G179" i="2"/>
  <c r="J178" i="2"/>
  <c r="I178" i="2"/>
  <c r="G178" i="2"/>
  <c r="J177" i="2"/>
  <c r="I177" i="2"/>
  <c r="G177" i="2"/>
  <c r="J176" i="2"/>
  <c r="I176" i="2"/>
  <c r="G176" i="2"/>
  <c r="G190" i="2" s="1"/>
  <c r="J162" i="2"/>
  <c r="I162" i="2"/>
  <c r="G162" i="2"/>
  <c r="J161" i="2"/>
  <c r="I161" i="2"/>
  <c r="G161" i="2"/>
  <c r="J160" i="2"/>
  <c r="I160" i="2"/>
  <c r="G160" i="2"/>
  <c r="J159" i="2"/>
  <c r="I159" i="2"/>
  <c r="G159" i="2"/>
  <c r="J158" i="2"/>
  <c r="G158" i="2"/>
  <c r="I158" i="2" s="1"/>
  <c r="J157" i="2"/>
  <c r="I157" i="2"/>
  <c r="G157" i="2"/>
  <c r="J156" i="2"/>
  <c r="I156" i="2"/>
  <c r="G156" i="2"/>
  <c r="J155" i="2"/>
  <c r="I155" i="2"/>
  <c r="G155" i="2"/>
  <c r="J154" i="2"/>
  <c r="I154" i="2"/>
  <c r="G154" i="2"/>
  <c r="J153" i="2"/>
  <c r="I153" i="2"/>
  <c r="G153" i="2"/>
  <c r="J152" i="2"/>
  <c r="I152" i="2"/>
  <c r="G152" i="2"/>
  <c r="J151" i="2"/>
  <c r="I151" i="2"/>
  <c r="G151" i="2"/>
  <c r="J150" i="2"/>
  <c r="I150" i="2"/>
  <c r="G150" i="2"/>
  <c r="J149" i="2"/>
  <c r="I149" i="2"/>
  <c r="G149" i="2"/>
  <c r="J148" i="2"/>
  <c r="I148" i="2"/>
  <c r="G148" i="2"/>
  <c r="J147" i="2"/>
  <c r="I147" i="2"/>
  <c r="G147" i="2"/>
  <c r="J146" i="2"/>
  <c r="I146" i="2"/>
  <c r="G146" i="2"/>
  <c r="J145" i="2"/>
  <c r="I145" i="2"/>
  <c r="G145" i="2"/>
  <c r="J144" i="2"/>
  <c r="G144" i="2"/>
  <c r="I144" i="2" s="1"/>
  <c r="J121" i="2"/>
  <c r="I121" i="2"/>
  <c r="G121" i="2"/>
  <c r="J120" i="2"/>
  <c r="I120" i="2"/>
  <c r="G120" i="2"/>
  <c r="J119" i="2"/>
  <c r="I119" i="2"/>
  <c r="G119" i="2"/>
  <c r="J118" i="2"/>
  <c r="I118" i="2"/>
  <c r="G118" i="2"/>
  <c r="J117" i="2"/>
  <c r="I117" i="2"/>
  <c r="G117" i="2"/>
  <c r="J116" i="2"/>
  <c r="I116" i="2"/>
  <c r="G116" i="2"/>
  <c r="J115" i="2"/>
  <c r="I115" i="2"/>
  <c r="G115" i="2"/>
  <c r="J114" i="2"/>
  <c r="G114" i="2"/>
  <c r="I114" i="2" s="1"/>
  <c r="J110" i="2"/>
  <c r="I110" i="2"/>
  <c r="G110" i="2"/>
  <c r="J109" i="2"/>
  <c r="I109" i="2"/>
  <c r="G109" i="2"/>
  <c r="J108" i="2"/>
  <c r="I108" i="2"/>
  <c r="G108" i="2"/>
  <c r="J107" i="2"/>
  <c r="I107" i="2"/>
  <c r="G107" i="2"/>
  <c r="J106" i="2"/>
  <c r="I106" i="2"/>
  <c r="G106" i="2"/>
  <c r="J105" i="2"/>
  <c r="I105" i="2"/>
  <c r="J104" i="2"/>
  <c r="I104" i="2"/>
  <c r="G104" i="2"/>
  <c r="J103" i="2"/>
  <c r="I103" i="2"/>
  <c r="G103" i="2"/>
  <c r="J102" i="2"/>
  <c r="I102" i="2"/>
  <c r="G102" i="2"/>
  <c r="J101" i="2"/>
  <c r="I101" i="2"/>
  <c r="G101" i="2"/>
  <c r="J100" i="2"/>
  <c r="G100" i="2"/>
  <c r="I100" i="2" s="1"/>
  <c r="J99" i="2"/>
  <c r="I99" i="2"/>
  <c r="G99" i="2"/>
  <c r="J98" i="2"/>
  <c r="I98" i="2"/>
  <c r="G98" i="2"/>
  <c r="J97" i="2"/>
  <c r="G97" i="2"/>
  <c r="I97" i="2" s="1"/>
  <c r="J67" i="2"/>
  <c r="I67" i="2"/>
  <c r="J66" i="2"/>
  <c r="I66" i="2"/>
  <c r="J65" i="2"/>
  <c r="J64" i="2"/>
  <c r="I64" i="2"/>
  <c r="J57" i="2"/>
  <c r="I57" i="2"/>
  <c r="J56" i="2"/>
  <c r="J55" i="2"/>
  <c r="I55" i="2"/>
  <c r="J54" i="2"/>
  <c r="J53" i="2"/>
  <c r="G105" i="2"/>
  <c r="G67" i="2"/>
  <c r="G64" i="2"/>
  <c r="G65" i="2"/>
  <c r="I65" i="2" s="1"/>
  <c r="G66" i="2"/>
  <c r="G63" i="2"/>
  <c r="D431" i="2" s="1"/>
  <c r="G57" i="2"/>
  <c r="G54" i="2"/>
  <c r="I54" i="2" s="1"/>
  <c r="G55" i="2"/>
  <c r="G56" i="2"/>
  <c r="I56" i="2" s="1"/>
  <c r="G53" i="2"/>
  <c r="I53" i="2" s="1"/>
  <c r="F61" i="20"/>
  <c r="I197" i="21"/>
  <c r="G197" i="21"/>
  <c r="I196" i="21"/>
  <c r="G196" i="21"/>
  <c r="I195" i="21"/>
  <c r="G195" i="21"/>
  <c r="I194" i="21"/>
  <c r="G194" i="21"/>
  <c r="I183" i="21"/>
  <c r="G183" i="21"/>
  <c r="I182" i="21"/>
  <c r="G182" i="21"/>
  <c r="I181" i="21"/>
  <c r="G181" i="21"/>
  <c r="I180" i="21"/>
  <c r="G180" i="21"/>
  <c r="I169" i="21"/>
  <c r="G169" i="21"/>
  <c r="I168" i="21"/>
  <c r="G168" i="21"/>
  <c r="I167" i="21"/>
  <c r="G167" i="21"/>
  <c r="G166" i="21"/>
  <c r="I166" i="21" s="1"/>
  <c r="I153" i="21"/>
  <c r="G153" i="21"/>
  <c r="I152" i="21"/>
  <c r="G152" i="21"/>
  <c r="I151" i="21"/>
  <c r="G151" i="21"/>
  <c r="I150" i="21"/>
  <c r="G150" i="21"/>
  <c r="I136" i="21"/>
  <c r="G136" i="21"/>
  <c r="I135" i="21"/>
  <c r="G135" i="21"/>
  <c r="I134" i="21"/>
  <c r="G134" i="21"/>
  <c r="G133" i="21"/>
  <c r="I133" i="21" s="1"/>
  <c r="H38" i="2"/>
  <c r="D306" i="2" s="1"/>
  <c r="H34" i="2"/>
  <c r="I119" i="21"/>
  <c r="G119" i="21"/>
  <c r="I118" i="21"/>
  <c r="G118" i="21"/>
  <c r="I117" i="21"/>
  <c r="G117" i="21"/>
  <c r="I116" i="21"/>
  <c r="G116" i="21"/>
  <c r="I115" i="21"/>
  <c r="G115" i="21"/>
  <c r="I114" i="21"/>
  <c r="G114" i="21"/>
  <c r="G113" i="21"/>
  <c r="I113" i="21" s="1"/>
  <c r="I111" i="21"/>
  <c r="G111" i="21"/>
  <c r="I110" i="21"/>
  <c r="G110" i="21"/>
  <c r="I109" i="21"/>
  <c r="G109" i="21"/>
  <c r="I108" i="21"/>
  <c r="G108" i="21"/>
  <c r="I107" i="21"/>
  <c r="G107" i="21"/>
  <c r="I106" i="21"/>
  <c r="G106" i="21"/>
  <c r="I105" i="21"/>
  <c r="G105" i="21"/>
  <c r="I104" i="21"/>
  <c r="G104" i="21"/>
  <c r="I103" i="21"/>
  <c r="G103" i="21"/>
  <c r="I101" i="21"/>
  <c r="G101" i="21"/>
  <c r="I100" i="21"/>
  <c r="G100" i="21"/>
  <c r="I99" i="21"/>
  <c r="G99" i="21"/>
  <c r="G98" i="21"/>
  <c r="I97" i="21"/>
  <c r="G97" i="21"/>
  <c r="I96" i="21"/>
  <c r="G96" i="21"/>
  <c r="I95" i="21"/>
  <c r="G95" i="21"/>
  <c r="I94" i="21"/>
  <c r="G94" i="21"/>
  <c r="I93" i="21"/>
  <c r="G93" i="21"/>
  <c r="I92" i="21"/>
  <c r="G92" i="21"/>
  <c r="I91" i="21"/>
  <c r="G91" i="21"/>
  <c r="I90" i="21"/>
  <c r="G90" i="21"/>
  <c r="G89" i="21"/>
  <c r="I89" i="21" s="1"/>
  <c r="I79" i="21"/>
  <c r="I80" i="21"/>
  <c r="I81" i="21"/>
  <c r="I82" i="21"/>
  <c r="I83" i="21"/>
  <c r="I85" i="21"/>
  <c r="I86" i="21"/>
  <c r="I87" i="21"/>
  <c r="G77" i="21"/>
  <c r="I77" i="21" s="1"/>
  <c r="G78" i="21"/>
  <c r="I78" i="21" s="1"/>
  <c r="G79" i="21"/>
  <c r="G80" i="21"/>
  <c r="G81" i="21"/>
  <c r="G82" i="21"/>
  <c r="G83" i="21"/>
  <c r="G84" i="21"/>
  <c r="I84" i="21" s="1"/>
  <c r="G85" i="21"/>
  <c r="G86" i="21"/>
  <c r="G87" i="21"/>
  <c r="O119" i="27"/>
  <c r="E84" i="28"/>
  <c r="I216" i="21"/>
  <c r="H58" i="21"/>
  <c r="H65" i="21" s="1"/>
  <c r="C96" i="4" s="1"/>
  <c r="H57" i="21"/>
  <c r="F92" i="20"/>
  <c r="D28" i="2"/>
  <c r="D27" i="2"/>
  <c r="M29" i="2" s="1"/>
  <c r="C61" i="2" s="1"/>
  <c r="G132" i="21"/>
  <c r="D273" i="21" s="1"/>
  <c r="C52" i="10"/>
  <c r="C41" i="10"/>
  <c r="F24" i="25"/>
  <c r="B29" i="12"/>
  <c r="G75" i="20"/>
  <c r="G70" i="20"/>
  <c r="I235" i="21"/>
  <c r="I288" i="2"/>
  <c r="I225" i="2"/>
  <c r="I192" i="2"/>
  <c r="E102" i="20"/>
  <c r="D28" i="21"/>
  <c r="D29" i="2"/>
  <c r="D52" i="10"/>
  <c r="E52" i="10"/>
  <c r="F52" i="10"/>
  <c r="G52" i="10"/>
  <c r="H52" i="10"/>
  <c r="I52" i="10"/>
  <c r="J52" i="10"/>
  <c r="K52" i="10"/>
  <c r="L52" i="10"/>
  <c r="M52" i="10"/>
  <c r="N52" i="10"/>
  <c r="D41" i="10"/>
  <c r="E41" i="10"/>
  <c r="F41" i="10"/>
  <c r="G41" i="10"/>
  <c r="H41" i="10"/>
  <c r="I41" i="10"/>
  <c r="J41" i="10"/>
  <c r="K41" i="10"/>
  <c r="L41" i="10"/>
  <c r="M41" i="10"/>
  <c r="N41" i="10"/>
  <c r="D34" i="10"/>
  <c r="E34" i="10"/>
  <c r="F34" i="10"/>
  <c r="G34" i="10"/>
  <c r="H34" i="10"/>
  <c r="I34" i="10"/>
  <c r="J34" i="10"/>
  <c r="K34" i="10"/>
  <c r="L34" i="10"/>
  <c r="M34" i="10"/>
  <c r="N34" i="10"/>
  <c r="C34" i="10"/>
  <c r="D22" i="25"/>
  <c r="I323" i="2" l="1"/>
  <c r="I306" i="2"/>
  <c r="F311" i="2" s="1"/>
  <c r="D433" i="2"/>
  <c r="G96" i="4"/>
  <c r="I272" i="21"/>
  <c r="I122" i="21"/>
  <c r="I138" i="21"/>
  <c r="D438" i="2"/>
  <c r="D432" i="2"/>
  <c r="D436" i="2"/>
  <c r="I260" i="2"/>
  <c r="I34" i="2"/>
  <c r="M27" i="2"/>
  <c r="C60" i="2" s="1"/>
  <c r="M28" i="2"/>
  <c r="C59" i="2" s="1"/>
  <c r="G420" i="2"/>
  <c r="D435" i="2" s="1"/>
  <c r="I420" i="2"/>
  <c r="F317" i="2"/>
  <c r="H64" i="21"/>
  <c r="H66" i="21"/>
  <c r="I273" i="21" s="1"/>
  <c r="I45" i="21"/>
  <c r="N33" i="10" s="1"/>
  <c r="L33" i="10" s="1"/>
  <c r="H45" i="21"/>
  <c r="J33" i="10" s="1"/>
  <c r="H33" i="10" s="1"/>
  <c r="G311" i="2" l="1"/>
  <c r="I311" i="2"/>
  <c r="K96" i="4"/>
  <c r="G317" i="2"/>
  <c r="I317" i="2" s="1"/>
  <c r="G45" i="21"/>
  <c r="E34" i="21"/>
  <c r="G28" i="21"/>
  <c r="D37" i="9"/>
  <c r="E23" i="11"/>
  <c r="C48" i="28" l="1"/>
  <c r="E48" i="28" s="1"/>
  <c r="E61" i="28" s="1"/>
  <c r="D14" i="28"/>
  <c r="E14" i="28" s="1"/>
  <c r="E37" i="28" s="1"/>
  <c r="D137" i="4"/>
  <c r="E137" i="4"/>
  <c r="F137" i="4"/>
  <c r="G137" i="4"/>
  <c r="H137" i="4"/>
  <c r="I137" i="4"/>
  <c r="J137" i="4"/>
  <c r="K137" i="4"/>
  <c r="L137" i="4"/>
  <c r="M137" i="4"/>
  <c r="N137" i="4"/>
  <c r="D138" i="4"/>
  <c r="E138" i="4"/>
  <c r="F138" i="4"/>
  <c r="G138" i="4"/>
  <c r="H138" i="4"/>
  <c r="I138" i="4"/>
  <c r="J138" i="4"/>
  <c r="K138" i="4"/>
  <c r="L138" i="4"/>
  <c r="M138" i="4"/>
  <c r="N138" i="4"/>
  <c r="C138" i="4"/>
  <c r="C137" i="4"/>
  <c r="D159" i="4"/>
  <c r="E159" i="4"/>
  <c r="F159" i="4"/>
  <c r="G159" i="4"/>
  <c r="H159" i="4"/>
  <c r="I159" i="4"/>
  <c r="J159" i="4"/>
  <c r="K159" i="4"/>
  <c r="L159" i="4"/>
  <c r="M159" i="4"/>
  <c r="N159" i="4"/>
  <c r="D160" i="4"/>
  <c r="E160" i="4"/>
  <c r="F160" i="4"/>
  <c r="G160" i="4"/>
  <c r="H160" i="4"/>
  <c r="I160" i="4"/>
  <c r="J160" i="4"/>
  <c r="K160" i="4"/>
  <c r="L160" i="4"/>
  <c r="M160" i="4"/>
  <c r="N160" i="4"/>
  <c r="C160" i="4"/>
  <c r="C159" i="4"/>
  <c r="D181" i="4"/>
  <c r="E181" i="4"/>
  <c r="F181" i="4"/>
  <c r="G181" i="4"/>
  <c r="H181" i="4"/>
  <c r="I181" i="4"/>
  <c r="J181" i="4"/>
  <c r="K181" i="4"/>
  <c r="L181" i="4"/>
  <c r="M181" i="4"/>
  <c r="N181" i="4"/>
  <c r="D182" i="4"/>
  <c r="E182" i="4"/>
  <c r="F182" i="4"/>
  <c r="G182" i="4"/>
  <c r="H182" i="4"/>
  <c r="I182" i="4"/>
  <c r="J182" i="4"/>
  <c r="K182" i="4"/>
  <c r="L182" i="4"/>
  <c r="M182" i="4"/>
  <c r="N182" i="4"/>
  <c r="C182" i="4"/>
  <c r="C181" i="4"/>
  <c r="D205" i="4"/>
  <c r="E205" i="4"/>
  <c r="F205" i="4"/>
  <c r="G205" i="4"/>
  <c r="H205" i="4"/>
  <c r="I205" i="4"/>
  <c r="J205" i="4"/>
  <c r="K205" i="4"/>
  <c r="L205" i="4"/>
  <c r="M205" i="4"/>
  <c r="N205" i="4"/>
  <c r="D206" i="4"/>
  <c r="E206" i="4"/>
  <c r="F206" i="4"/>
  <c r="G206" i="4"/>
  <c r="H206" i="4"/>
  <c r="I206" i="4"/>
  <c r="J206" i="4"/>
  <c r="K206" i="4"/>
  <c r="L206" i="4"/>
  <c r="M206" i="4"/>
  <c r="N206" i="4"/>
  <c r="C206" i="4"/>
  <c r="C205" i="4"/>
  <c r="D117" i="4"/>
  <c r="E117" i="4"/>
  <c r="F117" i="4"/>
  <c r="G117" i="4"/>
  <c r="H117" i="4"/>
  <c r="I117" i="4"/>
  <c r="J117" i="4"/>
  <c r="K117" i="4"/>
  <c r="L117" i="4"/>
  <c r="M117" i="4"/>
  <c r="N117" i="4"/>
  <c r="D118" i="4"/>
  <c r="E118" i="4"/>
  <c r="F118" i="4"/>
  <c r="G118" i="4"/>
  <c r="H118" i="4"/>
  <c r="I118" i="4"/>
  <c r="J118" i="4"/>
  <c r="K118" i="4"/>
  <c r="L118" i="4"/>
  <c r="M118" i="4"/>
  <c r="N118" i="4"/>
  <c r="C118" i="4"/>
  <c r="C117" i="4"/>
  <c r="D71" i="4"/>
  <c r="E71" i="4"/>
  <c r="F71" i="4"/>
  <c r="G71" i="4"/>
  <c r="H71" i="4"/>
  <c r="I71" i="4"/>
  <c r="J71" i="4"/>
  <c r="K71" i="4"/>
  <c r="L71" i="4"/>
  <c r="M71" i="4"/>
  <c r="N71" i="4"/>
  <c r="D72" i="4"/>
  <c r="E72" i="4"/>
  <c r="F72" i="4"/>
  <c r="G72" i="4"/>
  <c r="H72" i="4"/>
  <c r="I72" i="4"/>
  <c r="J72" i="4"/>
  <c r="K72" i="4"/>
  <c r="L72" i="4"/>
  <c r="M72" i="4"/>
  <c r="N72" i="4"/>
  <c r="C72" i="4"/>
  <c r="C71" i="4"/>
  <c r="N287" i="4"/>
  <c r="M287" i="4"/>
  <c r="L287" i="4"/>
  <c r="K287" i="4"/>
  <c r="J287" i="4"/>
  <c r="I287" i="4"/>
  <c r="H287" i="4"/>
  <c r="G287" i="4"/>
  <c r="F287" i="4"/>
  <c r="E287" i="4"/>
  <c r="D287" i="4"/>
  <c r="C287" i="4"/>
  <c r="N278" i="4"/>
  <c r="M278" i="4"/>
  <c r="L278" i="4"/>
  <c r="K278" i="4"/>
  <c r="J278" i="4"/>
  <c r="I278" i="4"/>
  <c r="H278" i="4"/>
  <c r="G278" i="4"/>
  <c r="F278" i="4"/>
  <c r="E278" i="4"/>
  <c r="D278" i="4"/>
  <c r="C278" i="4"/>
  <c r="G148" i="21"/>
  <c r="I148" i="21" s="1"/>
  <c r="L284" i="4" l="1"/>
  <c r="G146" i="4"/>
  <c r="I284" i="4"/>
  <c r="L283" i="4"/>
  <c r="D284" i="4"/>
  <c r="K284" i="4"/>
  <c r="C284" i="4"/>
  <c r="C146" i="4"/>
  <c r="D283" i="4"/>
  <c r="N146" i="4"/>
  <c r="F146" i="4"/>
  <c r="J146" i="4"/>
  <c r="K146" i="4"/>
  <c r="G283" i="4"/>
  <c r="I146" i="4"/>
  <c r="M146" i="4"/>
  <c r="C283" i="4"/>
  <c r="K283" i="4"/>
  <c r="N284" i="4"/>
  <c r="E283" i="4"/>
  <c r="H283" i="4"/>
  <c r="J284" i="4"/>
  <c r="I283" i="4"/>
  <c r="M284" i="4"/>
  <c r="E284" i="4"/>
  <c r="H284" i="4"/>
  <c r="F284" i="4"/>
  <c r="G284" i="4"/>
  <c r="J283" i="4"/>
  <c r="E146" i="4"/>
  <c r="M283" i="4"/>
  <c r="F283" i="4"/>
  <c r="N283" i="4"/>
  <c r="G65" i="12"/>
  <c r="G64" i="12"/>
  <c r="G63" i="12" l="1"/>
  <c r="G149" i="21"/>
  <c r="G192" i="21"/>
  <c r="I200" i="21" s="1"/>
  <c r="G164" i="21"/>
  <c r="G76" i="21"/>
  <c r="G120" i="21" s="1"/>
  <c r="C298" i="4"/>
  <c r="D298" i="4" s="1"/>
  <c r="N74" i="27"/>
  <c r="N33" i="27"/>
  <c r="E47" i="4"/>
  <c r="K49" i="4"/>
  <c r="C299" i="4"/>
  <c r="D299" i="4" s="1"/>
  <c r="C297" i="4"/>
  <c r="C296" i="4"/>
  <c r="C48" i="10" s="1"/>
  <c r="C295" i="4"/>
  <c r="D295" i="4" s="1"/>
  <c r="E295" i="4" s="1"/>
  <c r="F295" i="4" s="1"/>
  <c r="G295" i="4" s="1"/>
  <c r="H295" i="4" s="1"/>
  <c r="I295" i="4" s="1"/>
  <c r="J295" i="4" s="1"/>
  <c r="K295" i="4" s="1"/>
  <c r="L295" i="4" s="1"/>
  <c r="M295" i="4" s="1"/>
  <c r="N295" i="4" s="1"/>
  <c r="D275" i="4"/>
  <c r="E275" i="4"/>
  <c r="F275" i="4"/>
  <c r="H275" i="4"/>
  <c r="I275" i="4"/>
  <c r="J275" i="4"/>
  <c r="L275" i="4"/>
  <c r="M275" i="4"/>
  <c r="N275" i="4"/>
  <c r="D276" i="4"/>
  <c r="E276" i="4"/>
  <c r="F276" i="4"/>
  <c r="G276" i="4"/>
  <c r="H276" i="4"/>
  <c r="I276" i="4"/>
  <c r="J276" i="4"/>
  <c r="K276" i="4"/>
  <c r="L276" i="4"/>
  <c r="M276" i="4"/>
  <c r="N276" i="4"/>
  <c r="D277" i="4"/>
  <c r="E277" i="4"/>
  <c r="F277" i="4"/>
  <c r="G277" i="4"/>
  <c r="H277" i="4"/>
  <c r="I277" i="4"/>
  <c r="J277" i="4"/>
  <c r="K277" i="4"/>
  <c r="L277" i="4"/>
  <c r="M277" i="4"/>
  <c r="N277" i="4"/>
  <c r="D274" i="4"/>
  <c r="E274" i="4"/>
  <c r="F274" i="4"/>
  <c r="G274" i="4"/>
  <c r="H274" i="4"/>
  <c r="I274" i="4"/>
  <c r="J274" i="4"/>
  <c r="K274" i="4"/>
  <c r="L274" i="4"/>
  <c r="M274" i="4"/>
  <c r="N274" i="4"/>
  <c r="C274" i="4"/>
  <c r="D273" i="4"/>
  <c r="E273" i="4"/>
  <c r="F273" i="4"/>
  <c r="G273" i="4"/>
  <c r="H273" i="4"/>
  <c r="I273" i="4"/>
  <c r="J273" i="4"/>
  <c r="K273" i="4"/>
  <c r="L273" i="4"/>
  <c r="M273" i="4"/>
  <c r="N273" i="4"/>
  <c r="C273" i="4"/>
  <c r="G64" i="21"/>
  <c r="D27" i="21"/>
  <c r="D26" i="21"/>
  <c r="G59" i="20"/>
  <c r="C276" i="4"/>
  <c r="C277" i="4"/>
  <c r="E101" i="20"/>
  <c r="D32" i="10" s="1"/>
  <c r="E60" i="28"/>
  <c r="E59" i="28"/>
  <c r="I215" i="21"/>
  <c r="E70" i="28"/>
  <c r="E83" i="28" s="1"/>
  <c r="E71" i="28"/>
  <c r="E72" i="28"/>
  <c r="E73" i="28"/>
  <c r="E75" i="28"/>
  <c r="E77" i="28"/>
  <c r="E78" i="28"/>
  <c r="E79" i="28"/>
  <c r="E81" i="28"/>
  <c r="E82" i="28"/>
  <c r="E58" i="28"/>
  <c r="E56" i="28"/>
  <c r="E55" i="28"/>
  <c r="E53" i="28"/>
  <c r="E51" i="28"/>
  <c r="E50" i="28"/>
  <c r="E49" i="28"/>
  <c r="E36" i="28"/>
  <c r="E35" i="28"/>
  <c r="E34" i="28"/>
  <c r="E33" i="28"/>
  <c r="E32" i="28"/>
  <c r="E31" i="28"/>
  <c r="E30" i="28"/>
  <c r="E29" i="28"/>
  <c r="E28" i="28"/>
  <c r="E26" i="28"/>
  <c r="E25" i="28"/>
  <c r="E24" i="28"/>
  <c r="E22" i="28"/>
  <c r="E21" i="28"/>
  <c r="E19" i="28"/>
  <c r="E18" i="28"/>
  <c r="E17" i="28"/>
  <c r="E16" i="28"/>
  <c r="E15" i="28"/>
  <c r="I70" i="2"/>
  <c r="I69" i="2" s="1"/>
  <c r="I71" i="2"/>
  <c r="B26" i="10"/>
  <c r="C33" i="9"/>
  <c r="I44" i="9" l="1"/>
  <c r="M44" i="9"/>
  <c r="G154" i="21"/>
  <c r="I149" i="21"/>
  <c r="I154" i="21" s="1"/>
  <c r="G170" i="21"/>
  <c r="D271" i="21" s="1"/>
  <c r="I172" i="21"/>
  <c r="F59" i="27"/>
  <c r="E34" i="27"/>
  <c r="G198" i="21"/>
  <c r="I192" i="21"/>
  <c r="I198" i="21" s="1"/>
  <c r="G184" i="21"/>
  <c r="I164" i="21"/>
  <c r="I170" i="21" s="1"/>
  <c r="I234" i="21"/>
  <c r="I236" i="21"/>
  <c r="E38" i="28"/>
  <c r="E62" i="28"/>
  <c r="I178" i="21"/>
  <c r="I184" i="21" s="1"/>
  <c r="I124" i="2"/>
  <c r="I248" i="21"/>
  <c r="I247" i="21" s="1"/>
  <c r="I76" i="21"/>
  <c r="D274" i="21"/>
  <c r="D75" i="27"/>
  <c r="G260" i="21"/>
  <c r="D39" i="10"/>
  <c r="F39" i="10"/>
  <c r="E39" i="10"/>
  <c r="I260" i="21"/>
  <c r="F33" i="10"/>
  <c r="E75" i="27"/>
  <c r="F86" i="27"/>
  <c r="F82" i="27"/>
  <c r="F99" i="27"/>
  <c r="N126" i="27"/>
  <c r="F80" i="27"/>
  <c r="F60" i="27"/>
  <c r="F61" i="27"/>
  <c r="F62" i="27"/>
  <c r="F63" i="27"/>
  <c r="F39" i="27"/>
  <c r="F41" i="27"/>
  <c r="F47" i="27"/>
  <c r="F45" i="27"/>
  <c r="I39" i="10"/>
  <c r="J39" i="10"/>
  <c r="L39" i="10"/>
  <c r="H39" i="10"/>
  <c r="M39" i="10"/>
  <c r="N39" i="10"/>
  <c r="C47" i="10"/>
  <c r="E298" i="4"/>
  <c r="E299" i="4"/>
  <c r="D51" i="10"/>
  <c r="D297" i="4"/>
  <c r="C51" i="10"/>
  <c r="D296" i="4"/>
  <c r="G247" i="21"/>
  <c r="G234" i="21"/>
  <c r="I214" i="21"/>
  <c r="G214" i="21"/>
  <c r="G69" i="2"/>
  <c r="D33" i="10" l="1"/>
  <c r="F75" i="27" s="1"/>
  <c r="D116" i="27"/>
  <c r="H92" i="24" s="1"/>
  <c r="N100" i="24" s="1"/>
  <c r="E115" i="27"/>
  <c r="H89" i="24" s="1"/>
  <c r="C253" i="21"/>
  <c r="D270" i="21"/>
  <c r="C413" i="2"/>
  <c r="I121" i="21"/>
  <c r="I269" i="21"/>
  <c r="F121" i="27"/>
  <c r="F125" i="27"/>
  <c r="F119" i="27"/>
  <c r="E116" i="27"/>
  <c r="F115" i="27"/>
  <c r="D115" i="27"/>
  <c r="E297" i="4"/>
  <c r="D47" i="10"/>
  <c r="F299" i="4"/>
  <c r="E51" i="10"/>
  <c r="F298" i="4"/>
  <c r="E296" i="4"/>
  <c r="D48" i="10"/>
  <c r="D183" i="4"/>
  <c r="L183" i="4"/>
  <c r="E183" i="4"/>
  <c r="M183" i="4"/>
  <c r="F183" i="4"/>
  <c r="N183" i="4"/>
  <c r="J183" i="4"/>
  <c r="G183" i="4"/>
  <c r="C183" i="4"/>
  <c r="K183" i="4"/>
  <c r="H183" i="4"/>
  <c r="I183" i="4"/>
  <c r="F116" i="27" l="1"/>
  <c r="I120" i="21"/>
  <c r="G116" i="4" s="1"/>
  <c r="H116" i="4" s="1"/>
  <c r="I116" i="4" s="1"/>
  <c r="J116" i="4" s="1"/>
  <c r="I268" i="21"/>
  <c r="D269" i="21"/>
  <c r="F142" i="27"/>
  <c r="F102" i="27"/>
  <c r="H91" i="24"/>
  <c r="K103" i="24" s="1"/>
  <c r="O132" i="27"/>
  <c r="H90" i="24"/>
  <c r="U92" i="24" s="1"/>
  <c r="M100" i="24"/>
  <c r="L100" i="24"/>
  <c r="O100" i="24"/>
  <c r="P100" i="24"/>
  <c r="O131" i="27"/>
  <c r="D139" i="4"/>
  <c r="N189" i="4"/>
  <c r="N190" i="4" s="1"/>
  <c r="N191" i="4" s="1"/>
  <c r="F189" i="4"/>
  <c r="F190" i="4" s="1"/>
  <c r="F191" i="4" s="1"/>
  <c r="I189" i="4"/>
  <c r="I190" i="4" s="1"/>
  <c r="I191" i="4" s="1"/>
  <c r="M189" i="4"/>
  <c r="M190" i="4" s="1"/>
  <c r="M191" i="4" s="1"/>
  <c r="H189" i="4"/>
  <c r="H190" i="4" s="1"/>
  <c r="H191" i="4" s="1"/>
  <c r="E189" i="4"/>
  <c r="E190" i="4" s="1"/>
  <c r="E191" i="4" s="1"/>
  <c r="K189" i="4"/>
  <c r="K190" i="4" s="1"/>
  <c r="K191" i="4" s="1"/>
  <c r="L189" i="4"/>
  <c r="L190" i="4" s="1"/>
  <c r="L191" i="4" s="1"/>
  <c r="C189" i="4"/>
  <c r="C190" i="4" s="1"/>
  <c r="C191" i="4" s="1"/>
  <c r="D189" i="4"/>
  <c r="D190" i="4" s="1"/>
  <c r="D191" i="4" s="1"/>
  <c r="G189" i="4"/>
  <c r="G190" i="4" s="1"/>
  <c r="G191" i="4" s="1"/>
  <c r="J189" i="4"/>
  <c r="J190" i="4" s="1"/>
  <c r="J191" i="4" s="1"/>
  <c r="G298" i="4"/>
  <c r="G299" i="4"/>
  <c r="F51" i="10"/>
  <c r="F139" i="27"/>
  <c r="E47" i="10"/>
  <c r="F297" i="4"/>
  <c r="F140" i="27" s="1"/>
  <c r="F296" i="4"/>
  <c r="F138" i="27" s="1"/>
  <c r="E48" i="10"/>
  <c r="D140" i="4" l="1"/>
  <c r="D285" i="4" s="1"/>
  <c r="F84" i="27" s="1"/>
  <c r="F100" i="27"/>
  <c r="F98" i="27"/>
  <c r="U91" i="24"/>
  <c r="L89" i="24"/>
  <c r="K104" i="24"/>
  <c r="K105" i="24" s="1"/>
  <c r="K102" i="24"/>
  <c r="K101" i="24" s="1"/>
  <c r="D272" i="21"/>
  <c r="F47" i="10"/>
  <c r="H299" i="4"/>
  <c r="G51" i="10"/>
  <c r="G296" i="4"/>
  <c r="F48" i="10"/>
  <c r="G297" i="4"/>
  <c r="H298" i="4"/>
  <c r="D21" i="12"/>
  <c r="H21" i="12"/>
  <c r="D23" i="12"/>
  <c r="H23" i="12"/>
  <c r="H24" i="12"/>
  <c r="D146" i="4" l="1"/>
  <c r="C51" i="12"/>
  <c r="C39" i="12"/>
  <c r="C38" i="12"/>
  <c r="C36" i="12"/>
  <c r="C35" i="12"/>
  <c r="C34" i="12"/>
  <c r="H297" i="4"/>
  <c r="H296" i="4"/>
  <c r="G48" i="10"/>
  <c r="I299" i="4"/>
  <c r="H51" i="10"/>
  <c r="I298" i="4"/>
  <c r="G47" i="10"/>
  <c r="D47" i="12"/>
  <c r="E25" i="11" s="1"/>
  <c r="F25" i="11" s="1"/>
  <c r="G25" i="11" s="1"/>
  <c r="H25" i="11" s="1"/>
  <c r="D39" i="12"/>
  <c r="D38" i="12"/>
  <c r="D49" i="12"/>
  <c r="E36" i="11"/>
  <c r="F36" i="11" s="1"/>
  <c r="G36" i="11" s="1"/>
  <c r="D49" i="10"/>
  <c r="E49" i="10"/>
  <c r="F49" i="10"/>
  <c r="G49" i="10"/>
  <c r="F51" i="11"/>
  <c r="H51" i="11"/>
  <c r="G51" i="11"/>
  <c r="C89" i="12"/>
  <c r="C90" i="12" s="1"/>
  <c r="C84" i="12"/>
  <c r="C85" i="12" s="1"/>
  <c r="C79" i="12"/>
  <c r="C80" i="12" s="1"/>
  <c r="E44" i="11"/>
  <c r="E43" i="11"/>
  <c r="C49" i="10" l="1"/>
  <c r="F126" i="27"/>
  <c r="J298" i="4"/>
  <c r="J299" i="4"/>
  <c r="I51" i="10"/>
  <c r="I296" i="4"/>
  <c r="H48" i="10"/>
  <c r="H47" i="10"/>
  <c r="I297" i="4"/>
  <c r="I47" i="10" l="1"/>
  <c r="J296" i="4"/>
  <c r="I48" i="10"/>
  <c r="K299" i="4"/>
  <c r="J51" i="10"/>
  <c r="J297" i="4"/>
  <c r="I49" i="10"/>
  <c r="K298" i="4"/>
  <c r="C212" i="4"/>
  <c r="C166" i="4"/>
  <c r="K47" i="4"/>
  <c r="K45" i="4"/>
  <c r="E45" i="4"/>
  <c r="K43" i="4"/>
  <c r="C95" i="4" s="1"/>
  <c r="G95" i="4" s="1"/>
  <c r="K95" i="4" s="1"/>
  <c r="E43" i="4"/>
  <c r="G27" i="21"/>
  <c r="G26" i="21"/>
  <c r="D33" i="21" s="1"/>
  <c r="H29" i="2"/>
  <c r="H28" i="2"/>
  <c r="H27" i="2"/>
  <c r="I212" i="4" l="1"/>
  <c r="I213" i="4" s="1"/>
  <c r="I214" i="4" s="1"/>
  <c r="K297" i="4"/>
  <c r="J49" i="10"/>
  <c r="L299" i="4"/>
  <c r="K51" i="10"/>
  <c r="K296" i="4"/>
  <c r="J48" i="10"/>
  <c r="L298" i="4"/>
  <c r="J47" i="10"/>
  <c r="F166" i="4"/>
  <c r="F167" i="4" s="1"/>
  <c r="F168" i="4" s="1"/>
  <c r="N166" i="4"/>
  <c r="N167" i="4" s="1"/>
  <c r="N168" i="4" s="1"/>
  <c r="F212" i="4"/>
  <c r="F213" i="4" s="1"/>
  <c r="F214" i="4" s="1"/>
  <c r="N212" i="4"/>
  <c r="N213" i="4" s="1"/>
  <c r="N214" i="4" s="1"/>
  <c r="G166" i="4"/>
  <c r="G167" i="4" s="1"/>
  <c r="G168" i="4" s="1"/>
  <c r="G212" i="4"/>
  <c r="G213" i="4" s="1"/>
  <c r="G214" i="4" s="1"/>
  <c r="H166" i="4"/>
  <c r="H167" i="4" s="1"/>
  <c r="H168" i="4" s="1"/>
  <c r="H212" i="4"/>
  <c r="H213" i="4" s="1"/>
  <c r="H214" i="4" s="1"/>
  <c r="E166" i="4"/>
  <c r="E167" i="4" s="1"/>
  <c r="E168" i="4" s="1"/>
  <c r="M166" i="4"/>
  <c r="M167" i="4" s="1"/>
  <c r="M168" i="4" s="1"/>
  <c r="E212" i="4"/>
  <c r="M212" i="4"/>
  <c r="M213" i="4" s="1"/>
  <c r="M214" i="4" s="1"/>
  <c r="I166" i="4"/>
  <c r="I167" i="4" s="1"/>
  <c r="I168" i="4" s="1"/>
  <c r="J166" i="4"/>
  <c r="J167" i="4" s="1"/>
  <c r="J168" i="4" s="1"/>
  <c r="J212" i="4"/>
  <c r="J213" i="4" s="1"/>
  <c r="J214" i="4" s="1"/>
  <c r="K166" i="4"/>
  <c r="K167" i="4" s="1"/>
  <c r="K168" i="4" s="1"/>
  <c r="C213" i="4"/>
  <c r="C214" i="4" s="1"/>
  <c r="K212" i="4"/>
  <c r="K213" i="4" s="1"/>
  <c r="K214" i="4" s="1"/>
  <c r="D166" i="4"/>
  <c r="D167" i="4" s="1"/>
  <c r="D168" i="4" s="1"/>
  <c r="L166" i="4"/>
  <c r="L167" i="4" s="1"/>
  <c r="L168" i="4" s="1"/>
  <c r="D212" i="4"/>
  <c r="D213" i="4" s="1"/>
  <c r="D214" i="4" s="1"/>
  <c r="L212" i="4"/>
  <c r="L213" i="4" s="1"/>
  <c r="L214" i="4" s="1"/>
  <c r="H140" i="4"/>
  <c r="L140" i="4" s="1"/>
  <c r="I147" i="4"/>
  <c r="I148" i="4" s="1"/>
  <c r="M147" i="4"/>
  <c r="M148" i="4" s="1"/>
  <c r="J147" i="4"/>
  <c r="J148" i="4" s="1"/>
  <c r="F147" i="4"/>
  <c r="F148" i="4" s="1"/>
  <c r="N147" i="4"/>
  <c r="N148" i="4" s="1"/>
  <c r="E147" i="4"/>
  <c r="E148" i="4" s="1"/>
  <c r="G147" i="4"/>
  <c r="G148" i="4" s="1"/>
  <c r="C167" i="4"/>
  <c r="C168" i="4" s="1"/>
  <c r="C147" i="4"/>
  <c r="C148" i="4" s="1"/>
  <c r="K147" i="4"/>
  <c r="K148" i="4" s="1"/>
  <c r="E285" i="4"/>
  <c r="F285" i="4"/>
  <c r="G285" i="4"/>
  <c r="G40" i="10" s="1"/>
  <c r="I285" i="4"/>
  <c r="J285" i="4"/>
  <c r="K285" i="4"/>
  <c r="M285" i="4"/>
  <c r="N285" i="4"/>
  <c r="C285" i="4"/>
  <c r="I40" i="10" l="1"/>
  <c r="F120" i="27"/>
  <c r="F122" i="27"/>
  <c r="J40" i="10"/>
  <c r="F40" i="10"/>
  <c r="E40" i="10"/>
  <c r="M40" i="10"/>
  <c r="K40" i="10"/>
  <c r="N40" i="10"/>
  <c r="C40" i="10"/>
  <c r="M298" i="4"/>
  <c r="L296" i="4"/>
  <c r="K48" i="10"/>
  <c r="M299" i="4"/>
  <c r="L51" i="10"/>
  <c r="K47" i="10"/>
  <c r="L297" i="4"/>
  <c r="K49" i="10"/>
  <c r="E213" i="4"/>
  <c r="H55" i="24"/>
  <c r="E32" i="11"/>
  <c r="F32" i="11" s="1"/>
  <c r="G32" i="11" s="1"/>
  <c r="H32" i="11" s="1"/>
  <c r="E30" i="11"/>
  <c r="F30" i="11" s="1"/>
  <c r="G30" i="11" s="1"/>
  <c r="H30" i="11" s="1"/>
  <c r="E35" i="11"/>
  <c r="F35" i="11" s="1"/>
  <c r="G35" i="11" s="1"/>
  <c r="H35" i="11" s="1"/>
  <c r="E43" i="25"/>
  <c r="L47" i="10" l="1"/>
  <c r="M296" i="4"/>
  <c r="L48" i="10"/>
  <c r="N299" i="4"/>
  <c r="N51" i="10" s="1"/>
  <c r="M51" i="10"/>
  <c r="M297" i="4"/>
  <c r="N298" i="4"/>
  <c r="E214" i="4"/>
  <c r="H54" i="24"/>
  <c r="G139" i="27"/>
  <c r="C67" i="24"/>
  <c r="K67" i="24"/>
  <c r="E33" i="25"/>
  <c r="E45" i="25" s="1"/>
  <c r="E49" i="25" s="1"/>
  <c r="L54" i="24" l="1"/>
  <c r="N297" i="4"/>
  <c r="N49" i="10" s="1"/>
  <c r="M49" i="10"/>
  <c r="N296" i="4"/>
  <c r="N48" i="10" s="1"/>
  <c r="M48" i="10"/>
  <c r="N47" i="10"/>
  <c r="M47" i="10"/>
  <c r="G140" i="27"/>
  <c r="G98" i="27"/>
  <c r="G99" i="27"/>
  <c r="G82" i="27"/>
  <c r="G86" i="27"/>
  <c r="G102" i="27"/>
  <c r="G142" i="27"/>
  <c r="G80" i="27"/>
  <c r="C68" i="24"/>
  <c r="C69" i="24" s="1"/>
  <c r="C66" i="24"/>
  <c r="C65" i="24" s="1"/>
  <c r="K68" i="24"/>
  <c r="K69" i="24" s="1"/>
  <c r="K66" i="24"/>
  <c r="K65" i="24" s="1"/>
  <c r="G120" i="27"/>
  <c r="G126" i="27"/>
  <c r="G119" i="27"/>
  <c r="G122" i="27"/>
  <c r="G125" i="27"/>
  <c r="G100" i="27"/>
  <c r="C36" i="10"/>
  <c r="D39" i="9" s="1"/>
  <c r="D40" i="9" s="1"/>
  <c r="E36" i="10"/>
  <c r="F39" i="9" s="1"/>
  <c r="F40" i="9" s="1"/>
  <c r="D37" i="12" l="1"/>
  <c r="D116" i="4"/>
  <c r="D289" i="4" s="1"/>
  <c r="G289" i="4"/>
  <c r="C116" i="4"/>
  <c r="C289" i="4" s="1"/>
  <c r="H289" i="4"/>
  <c r="I289" i="4"/>
  <c r="J289" i="4"/>
  <c r="E116" i="4"/>
  <c r="E289" i="4" s="1"/>
  <c r="F116" i="4"/>
  <c r="G138" i="27"/>
  <c r="I36" i="10"/>
  <c r="J39" i="9" s="1"/>
  <c r="J40" i="9" s="1"/>
  <c r="H49" i="10"/>
  <c r="D100" i="4"/>
  <c r="E100" i="4"/>
  <c r="F100" i="4"/>
  <c r="G100" i="4"/>
  <c r="H100" i="4"/>
  <c r="I100" i="4"/>
  <c r="J100" i="4"/>
  <c r="K100" i="4"/>
  <c r="L100" i="4"/>
  <c r="M100" i="4"/>
  <c r="N100" i="4"/>
  <c r="I165" i="2"/>
  <c r="F212" i="2"/>
  <c r="G212" i="2" s="1"/>
  <c r="I212" i="2" s="1"/>
  <c r="F289" i="4" l="1"/>
  <c r="K116" i="4"/>
  <c r="K124" i="4" s="1"/>
  <c r="K288" i="4"/>
  <c r="K50" i="10" s="1"/>
  <c r="K54" i="10" s="1"/>
  <c r="K102" i="4"/>
  <c r="J288" i="4"/>
  <c r="J50" i="10" s="1"/>
  <c r="J54" i="10" s="1"/>
  <c r="J102" i="4"/>
  <c r="I288" i="4"/>
  <c r="I50" i="10" s="1"/>
  <c r="I54" i="10" s="1"/>
  <c r="I102" i="4"/>
  <c r="H288" i="4"/>
  <c r="H50" i="10" s="1"/>
  <c r="H54" i="10" s="1"/>
  <c r="H102" i="4"/>
  <c r="G288" i="4"/>
  <c r="G50" i="10" s="1"/>
  <c r="G54" i="10" s="1"/>
  <c r="G102" i="4"/>
  <c r="N288" i="4"/>
  <c r="N50" i="10" s="1"/>
  <c r="N54" i="10" s="1"/>
  <c r="N102" i="4"/>
  <c r="F288" i="4"/>
  <c r="F50" i="10" s="1"/>
  <c r="F54" i="10" s="1"/>
  <c r="F102" i="4"/>
  <c r="M288" i="4"/>
  <c r="M50" i="10" s="1"/>
  <c r="M54" i="10" s="1"/>
  <c r="M102" i="4"/>
  <c r="E288" i="4"/>
  <c r="E50" i="10" s="1"/>
  <c r="E54" i="10" s="1"/>
  <c r="E102" i="4"/>
  <c r="L288" i="4"/>
  <c r="L50" i="10" s="1"/>
  <c r="L102" i="4"/>
  <c r="D288" i="4"/>
  <c r="D50" i="10" s="1"/>
  <c r="D54" i="10" s="1"/>
  <c r="D102" i="4"/>
  <c r="I408" i="2"/>
  <c r="I125" i="2"/>
  <c r="I409" i="2"/>
  <c r="I396" i="2"/>
  <c r="I395" i="2"/>
  <c r="I287" i="2"/>
  <c r="I289" i="2"/>
  <c r="I259" i="2"/>
  <c r="I261" i="2"/>
  <c r="I226" i="2"/>
  <c r="I191" i="2"/>
  <c r="I190" i="2" s="1"/>
  <c r="I324" i="2"/>
  <c r="I164" i="2"/>
  <c r="I166" i="2"/>
  <c r="G322" i="2"/>
  <c r="C124" i="4"/>
  <c r="F124" i="4"/>
  <c r="D124" i="4"/>
  <c r="E124" i="4"/>
  <c r="J124" i="4"/>
  <c r="G124" i="4"/>
  <c r="I124" i="4"/>
  <c r="H124" i="4"/>
  <c r="G123" i="2"/>
  <c r="G121" i="27"/>
  <c r="G407" i="2"/>
  <c r="G394" i="2"/>
  <c r="G259" i="2"/>
  <c r="I123" i="2"/>
  <c r="G36" i="10"/>
  <c r="H39" i="9" s="1"/>
  <c r="H40" i="9" s="1"/>
  <c r="L49" i="10"/>
  <c r="G287" i="2"/>
  <c r="G224" i="2"/>
  <c r="G164" i="2"/>
  <c r="L116" i="4" l="1"/>
  <c r="L124" i="4" s="1"/>
  <c r="K289" i="4"/>
  <c r="D434" i="2"/>
  <c r="D426" i="2"/>
  <c r="E425" i="2"/>
  <c r="D442" i="2"/>
  <c r="I394" i="2"/>
  <c r="L54" i="10"/>
  <c r="I322" i="2"/>
  <c r="I224" i="2"/>
  <c r="I407" i="2"/>
  <c r="M36" i="10"/>
  <c r="N39" i="9" s="1"/>
  <c r="N40" i="9" s="1"/>
  <c r="K36" i="10"/>
  <c r="L39" i="9" s="1"/>
  <c r="L40" i="9" s="1"/>
  <c r="C91" i="12"/>
  <c r="D89" i="12" s="1"/>
  <c r="D90" i="12" s="1"/>
  <c r="D91" i="12" s="1"/>
  <c r="F89" i="12" s="1"/>
  <c r="C86" i="12"/>
  <c r="D84" i="12" s="1"/>
  <c r="M116" i="4" l="1"/>
  <c r="L289" i="4"/>
  <c r="D425" i="2"/>
  <c r="D42" i="2" s="1"/>
  <c r="H42" i="2" s="1"/>
  <c r="D437" i="2"/>
  <c r="C49" i="12" s="1"/>
  <c r="C54" i="12" s="1"/>
  <c r="C73" i="4"/>
  <c r="K50" i="9"/>
  <c r="N50" i="9"/>
  <c r="D50" i="9"/>
  <c r="L50" i="9"/>
  <c r="M50" i="9"/>
  <c r="E50" i="9"/>
  <c r="F50" i="9"/>
  <c r="G50" i="9"/>
  <c r="O50" i="9"/>
  <c r="H50" i="9"/>
  <c r="I50" i="9"/>
  <c r="J50" i="9"/>
  <c r="F90" i="12"/>
  <c r="F91" i="12" s="1"/>
  <c r="G89" i="12" s="1"/>
  <c r="G90" i="12" s="1"/>
  <c r="G91" i="12" s="1"/>
  <c r="H89" i="12" s="1"/>
  <c r="C81" i="12"/>
  <c r="D79" i="12" s="1"/>
  <c r="D80" i="12" s="1"/>
  <c r="D85" i="12"/>
  <c r="D86" i="12" s="1"/>
  <c r="F84" i="12" s="1"/>
  <c r="F36" i="10"/>
  <c r="G39" i="9" s="1"/>
  <c r="G40" i="9" s="1"/>
  <c r="N116" i="4" l="1"/>
  <c r="M289" i="4"/>
  <c r="M124" i="4"/>
  <c r="D440" i="2"/>
  <c r="E443" i="2" s="1"/>
  <c r="C37" i="12"/>
  <c r="C41" i="12" s="1"/>
  <c r="G73" i="4"/>
  <c r="G275" i="4" s="1"/>
  <c r="G39" i="10" s="1"/>
  <c r="J74" i="4"/>
  <c r="D74" i="4"/>
  <c r="G74" i="4"/>
  <c r="G279" i="4" s="1"/>
  <c r="K74" i="4"/>
  <c r="K279" i="4" s="1"/>
  <c r="I74" i="4"/>
  <c r="F74" i="4"/>
  <c r="F79" i="4" s="1"/>
  <c r="F80" i="4" s="1"/>
  <c r="F81" i="4" s="1"/>
  <c r="M74" i="4"/>
  <c r="C74" i="4"/>
  <c r="C279" i="4" s="1"/>
  <c r="E74" i="4"/>
  <c r="E79" i="4" s="1"/>
  <c r="E80" i="4" s="1"/>
  <c r="E81" i="4" s="1"/>
  <c r="N74" i="4"/>
  <c r="H74" i="4"/>
  <c r="H79" i="4" s="1"/>
  <c r="H80" i="4" s="1"/>
  <c r="H81" i="4" s="1"/>
  <c r="L74" i="4"/>
  <c r="L79" i="4" s="1"/>
  <c r="L80" i="4" s="1"/>
  <c r="L81" i="4" s="1"/>
  <c r="C275" i="4"/>
  <c r="D81" i="12"/>
  <c r="F79" i="12" s="1"/>
  <c r="F80" i="12" s="1"/>
  <c r="H90" i="12"/>
  <c r="H91" i="12" s="1"/>
  <c r="I89" i="12" s="1"/>
  <c r="F85" i="12"/>
  <c r="J36" i="10"/>
  <c r="K39" i="9" s="1"/>
  <c r="K40" i="9" s="1"/>
  <c r="N36" i="10"/>
  <c r="O39" i="9" s="1"/>
  <c r="O40" i="9" s="1"/>
  <c r="N289" i="4" l="1"/>
  <c r="N124" i="4"/>
  <c r="I279" i="4"/>
  <c r="I79" i="4"/>
  <c r="I80" i="4" s="1"/>
  <c r="I81" i="4" s="1"/>
  <c r="N279" i="4"/>
  <c r="N79" i="4"/>
  <c r="N80" i="4" s="1"/>
  <c r="N81" i="4" s="1"/>
  <c r="D279" i="4"/>
  <c r="D79" i="4"/>
  <c r="D80" i="4" s="1"/>
  <c r="D81" i="4" s="1"/>
  <c r="J279" i="4"/>
  <c r="J79" i="4"/>
  <c r="J80" i="4" s="1"/>
  <c r="J81" i="4" s="1"/>
  <c r="M279" i="4"/>
  <c r="M79" i="4"/>
  <c r="M80" i="4" s="1"/>
  <c r="M81" i="4" s="1"/>
  <c r="C79" i="4"/>
  <c r="K73" i="4"/>
  <c r="G79" i="4"/>
  <c r="G80" i="4" s="1"/>
  <c r="G81" i="4" s="1"/>
  <c r="H279" i="4"/>
  <c r="L279" i="4"/>
  <c r="E279" i="4"/>
  <c r="F279" i="4"/>
  <c r="F123" i="27"/>
  <c r="F43" i="27"/>
  <c r="F51" i="27" s="1"/>
  <c r="C39" i="10"/>
  <c r="F81" i="12"/>
  <c r="G79" i="12" s="1"/>
  <c r="G80" i="12" s="1"/>
  <c r="F86" i="12"/>
  <c r="G84" i="12" s="1"/>
  <c r="I90" i="12"/>
  <c r="I91" i="12" s="1"/>
  <c r="J89" i="12" s="1"/>
  <c r="J90" i="12" s="1"/>
  <c r="J91" i="12" s="1"/>
  <c r="K89" i="12" s="1"/>
  <c r="K90" i="12" s="1"/>
  <c r="K91" i="12" s="1"/>
  <c r="L89" i="12" s="1"/>
  <c r="G123" i="27" l="1"/>
  <c r="P129" i="27"/>
  <c r="P131" i="27" s="1"/>
  <c r="R129" i="27"/>
  <c r="H93" i="24" s="1"/>
  <c r="C80" i="4"/>
  <c r="C81" i="4" s="1"/>
  <c r="F64" i="27"/>
  <c r="K79" i="4"/>
  <c r="K80" i="4" s="1"/>
  <c r="K81" i="4" s="1"/>
  <c r="K275" i="4"/>
  <c r="K39" i="10" s="1"/>
  <c r="F50" i="27"/>
  <c r="H139" i="4"/>
  <c r="H146" i="4" s="1"/>
  <c r="D147" i="4"/>
  <c r="D148" i="4" s="1"/>
  <c r="E24" i="11"/>
  <c r="F24" i="11" s="1"/>
  <c r="G24" i="11" s="1"/>
  <c r="H24" i="11" s="1"/>
  <c r="G85" i="12"/>
  <c r="G86" i="12" s="1"/>
  <c r="H84" i="12" s="1"/>
  <c r="G81" i="12"/>
  <c r="H79" i="12" s="1"/>
  <c r="H80" i="12" s="1"/>
  <c r="L90" i="12"/>
  <c r="L91" i="12" s="1"/>
  <c r="M89" i="12" s="1"/>
  <c r="C100" i="4"/>
  <c r="C259" i="4" l="1"/>
  <c r="C102" i="4"/>
  <c r="R131" i="27"/>
  <c r="C288" i="4"/>
  <c r="F293" i="4" s="1"/>
  <c r="D40" i="10"/>
  <c r="F124" i="27"/>
  <c r="H285" i="4"/>
  <c r="H40" i="10" s="1"/>
  <c r="H147" i="4"/>
  <c r="H148" i="4" s="1"/>
  <c r="L139" i="4"/>
  <c r="L146" i="4" s="1"/>
  <c r="E26" i="11"/>
  <c r="D54" i="12"/>
  <c r="H85" i="12"/>
  <c r="H81" i="12"/>
  <c r="I79" i="12" s="1"/>
  <c r="I80" i="12" s="1"/>
  <c r="M90" i="12"/>
  <c r="M91" i="12" s="1"/>
  <c r="N89" i="12" s="1"/>
  <c r="N90" i="12" s="1"/>
  <c r="N91" i="12" s="1"/>
  <c r="O89" i="12" s="1"/>
  <c r="E33" i="11"/>
  <c r="F33" i="11" s="1"/>
  <c r="G33" i="11" s="1"/>
  <c r="H33" i="11" s="1"/>
  <c r="F101" i="27" l="1"/>
  <c r="G124" i="27"/>
  <c r="R130" i="27"/>
  <c r="H94" i="24" s="1"/>
  <c r="P130" i="27"/>
  <c r="P132" i="27" s="1"/>
  <c r="P134" i="27" s="1"/>
  <c r="V89" i="24"/>
  <c r="V91" i="24" s="1"/>
  <c r="F110" i="24"/>
  <c r="C103" i="24"/>
  <c r="E27" i="11"/>
  <c r="F26" i="11"/>
  <c r="G26" i="11" s="1"/>
  <c r="H26" i="11" s="1"/>
  <c r="C50" i="10"/>
  <c r="C54" i="10" s="1"/>
  <c r="F141" i="27"/>
  <c r="G141" i="27" s="1"/>
  <c r="G293" i="4"/>
  <c r="F130" i="27"/>
  <c r="G130" i="27" s="1"/>
  <c r="F129" i="27"/>
  <c r="G129" i="27" s="1"/>
  <c r="F89" i="27"/>
  <c r="F90" i="27"/>
  <c r="G84" i="27"/>
  <c r="H86" i="12"/>
  <c r="I84" i="12" s="1"/>
  <c r="I85" i="12" s="1"/>
  <c r="L147" i="4"/>
  <c r="L148" i="4" s="1"/>
  <c r="L285" i="4"/>
  <c r="L40" i="10" s="1"/>
  <c r="E34" i="11"/>
  <c r="I81" i="12"/>
  <c r="J79" i="12" s="1"/>
  <c r="J80" i="12" s="1"/>
  <c r="O90" i="12"/>
  <c r="O91" i="12" s="1"/>
  <c r="E110" i="24" l="1"/>
  <c r="G110" i="24"/>
  <c r="D110" i="24"/>
  <c r="H110" i="24"/>
  <c r="R132" i="27"/>
  <c r="R134" i="27" s="1"/>
  <c r="C104" i="24"/>
  <c r="C105" i="24" s="1"/>
  <c r="C102" i="24"/>
  <c r="C101" i="24" s="1"/>
  <c r="I86" i="12"/>
  <c r="J84" i="12" s="1"/>
  <c r="J85" i="12" s="1"/>
  <c r="G101" i="27"/>
  <c r="G90" i="27"/>
  <c r="F94" i="27"/>
  <c r="G94" i="27" s="1"/>
  <c r="G89" i="27"/>
  <c r="J78" i="27" s="1"/>
  <c r="F93" i="27"/>
  <c r="G93" i="27" s="1"/>
  <c r="M125" i="4"/>
  <c r="M126" i="4" s="1"/>
  <c r="K125" i="4"/>
  <c r="K126" i="4" s="1"/>
  <c r="D125" i="4"/>
  <c r="D126" i="4" s="1"/>
  <c r="G125" i="4"/>
  <c r="G126" i="4" s="1"/>
  <c r="F125" i="4"/>
  <c r="F126" i="4" s="1"/>
  <c r="J125" i="4"/>
  <c r="J126" i="4" s="1"/>
  <c r="L125" i="4"/>
  <c r="L126" i="4" s="1"/>
  <c r="H125" i="4"/>
  <c r="H126" i="4" s="1"/>
  <c r="N125" i="4"/>
  <c r="N126" i="4" s="1"/>
  <c r="E125" i="4"/>
  <c r="E126" i="4" s="1"/>
  <c r="E49" i="11"/>
  <c r="F34" i="11"/>
  <c r="J81" i="12"/>
  <c r="K79" i="12" s="1"/>
  <c r="K80" i="12" s="1"/>
  <c r="P89" i="12"/>
  <c r="F100" i="24" l="1"/>
  <c r="V90" i="24"/>
  <c r="V92" i="24" s="1"/>
  <c r="V96" i="24" s="1"/>
  <c r="N110" i="24"/>
  <c r="J86" i="12"/>
  <c r="K84" i="12" s="1"/>
  <c r="K85" i="12" s="1"/>
  <c r="C125" i="4"/>
  <c r="K78" i="27"/>
  <c r="H56" i="24"/>
  <c r="I125" i="4"/>
  <c r="I126" i="4" s="1"/>
  <c r="G34" i="11"/>
  <c r="F49" i="11"/>
  <c r="G49" i="11" s="1"/>
  <c r="H49" i="11" s="1"/>
  <c r="E52" i="11"/>
  <c r="K81" i="12"/>
  <c r="L79" i="12" s="1"/>
  <c r="P90" i="12"/>
  <c r="P91" i="12" s="1"/>
  <c r="Q89" i="12" s="1"/>
  <c r="O110" i="24" l="1"/>
  <c r="P110" i="24"/>
  <c r="L110" i="24"/>
  <c r="M110" i="24"/>
  <c r="E100" i="24"/>
  <c r="H100" i="24"/>
  <c r="D100" i="24"/>
  <c r="G100" i="24"/>
  <c r="C126" i="4"/>
  <c r="C261" i="4" s="1"/>
  <c r="C260" i="4"/>
  <c r="K86" i="12"/>
  <c r="L84" i="12" s="1"/>
  <c r="L85" i="12" s="1"/>
  <c r="L86" i="12" s="1"/>
  <c r="M84" i="12" s="1"/>
  <c r="M85" i="12" s="1"/>
  <c r="N74" i="24"/>
  <c r="F74" i="24"/>
  <c r="N64" i="24"/>
  <c r="H34" i="11"/>
  <c r="L80" i="12"/>
  <c r="Q90" i="12"/>
  <c r="Q91" i="12" s="1"/>
  <c r="R89" i="12" s="1"/>
  <c r="R90" i="12" s="1"/>
  <c r="R91" i="12" s="1"/>
  <c r="S89" i="12" s="1"/>
  <c r="S90" i="12" s="1"/>
  <c r="S91" i="12" s="1"/>
  <c r="T89" i="12" s="1"/>
  <c r="O64" i="24" l="1"/>
  <c r="P64" i="24"/>
  <c r="L64" i="24"/>
  <c r="M64" i="24"/>
  <c r="H74" i="24"/>
  <c r="E74" i="24"/>
  <c r="D74" i="24"/>
  <c r="G74" i="24"/>
  <c r="L74" i="24"/>
  <c r="P74" i="24"/>
  <c r="O74" i="24"/>
  <c r="M74" i="24"/>
  <c r="L81" i="12"/>
  <c r="M79" i="12" s="1"/>
  <c r="M80" i="12" s="1"/>
  <c r="T90" i="12"/>
  <c r="T91" i="12" s="1"/>
  <c r="U89" i="12" s="1"/>
  <c r="M86" i="12"/>
  <c r="N84" i="12" s="1"/>
  <c r="D43" i="10"/>
  <c r="L43" i="10"/>
  <c r="M47" i="9" s="1"/>
  <c r="N43" i="10"/>
  <c r="M43" i="10"/>
  <c r="H43" i="10"/>
  <c r="I47" i="9" s="1"/>
  <c r="F43" i="10"/>
  <c r="C43" i="10"/>
  <c r="E43" i="10"/>
  <c r="J43" i="10"/>
  <c r="I43" i="10"/>
  <c r="E47" i="9" l="1"/>
  <c r="M81" i="12"/>
  <c r="N79" i="12" s="1"/>
  <c r="N80" i="12" s="1"/>
  <c r="U90" i="12"/>
  <c r="U91" i="12" s="1"/>
  <c r="V89" i="12" s="1"/>
  <c r="J44" i="10"/>
  <c r="K47" i="9"/>
  <c r="N44" i="10"/>
  <c r="O47" i="9"/>
  <c r="E44" i="10"/>
  <c r="F47" i="9"/>
  <c r="C44" i="10"/>
  <c r="D47" i="9"/>
  <c r="M44" i="10"/>
  <c r="N47" i="9"/>
  <c r="I44" i="10"/>
  <c r="J47" i="9"/>
  <c r="F44" i="10"/>
  <c r="G47" i="9"/>
  <c r="N85" i="12"/>
  <c r="M48" i="9"/>
  <c r="M53" i="9" s="1"/>
  <c r="G43" i="10"/>
  <c r="H48" i="9"/>
  <c r="I48" i="9"/>
  <c r="I53" i="9" s="1"/>
  <c r="E48" i="9"/>
  <c r="L48" i="9"/>
  <c r="E53" i="9" l="1"/>
  <c r="N81" i="12"/>
  <c r="O79" i="12" s="1"/>
  <c r="V90" i="12"/>
  <c r="V91" i="12" s="1"/>
  <c r="W89" i="12" s="1"/>
  <c r="N55" i="10"/>
  <c r="O48" i="9"/>
  <c r="O53" i="9" s="1"/>
  <c r="O55" i="9" s="1"/>
  <c r="E55" i="10"/>
  <c r="F48" i="9"/>
  <c r="F53" i="9" s="1"/>
  <c r="F55" i="9" s="1"/>
  <c r="J55" i="10"/>
  <c r="K48" i="9"/>
  <c r="K53" i="9" s="1"/>
  <c r="K55" i="9" s="1"/>
  <c r="F55" i="10"/>
  <c r="G48" i="9"/>
  <c r="G53" i="9" s="1"/>
  <c r="G55" i="9" s="1"/>
  <c r="G44" i="10"/>
  <c r="G55" i="10" s="1"/>
  <c r="H47" i="9"/>
  <c r="H53" i="9" s="1"/>
  <c r="H55" i="9" s="1"/>
  <c r="M55" i="10"/>
  <c r="N48" i="9"/>
  <c r="N53" i="9" s="1"/>
  <c r="N55" i="9" s="1"/>
  <c r="I55" i="10"/>
  <c r="J48" i="9"/>
  <c r="J53" i="9" s="1"/>
  <c r="J55" i="9" s="1"/>
  <c r="C55" i="10"/>
  <c r="D48" i="9"/>
  <c r="D53" i="9" s="1"/>
  <c r="D55" i="9" s="1"/>
  <c r="N86" i="12"/>
  <c r="O84" i="12" s="1"/>
  <c r="K43" i="10"/>
  <c r="D36" i="10"/>
  <c r="H32" i="10"/>
  <c r="F134" i="27" l="1"/>
  <c r="F133" i="27"/>
  <c r="O80" i="12"/>
  <c r="O81" i="12" s="1"/>
  <c r="W90" i="12"/>
  <c r="W91" i="12" s="1"/>
  <c r="X89" i="12" s="1"/>
  <c r="X90" i="12" s="1"/>
  <c r="X91" i="12" s="1"/>
  <c r="Y89" i="12" s="1"/>
  <c r="D44" i="10"/>
  <c r="D55" i="10" s="1"/>
  <c r="E39" i="9"/>
  <c r="K44" i="10"/>
  <c r="K55" i="10" s="1"/>
  <c r="L47" i="9"/>
  <c r="D57" i="9"/>
  <c r="O85" i="12"/>
  <c r="L32" i="10"/>
  <c r="L36" i="10" s="1"/>
  <c r="H36" i="10"/>
  <c r="G133" i="27" l="1"/>
  <c r="J118" i="27"/>
  <c r="G134" i="27"/>
  <c r="K118" i="27"/>
  <c r="E40" i="9"/>
  <c r="E55" i="9" s="1"/>
  <c r="E37" i="9"/>
  <c r="P79" i="12"/>
  <c r="F43" i="11"/>
  <c r="O86" i="12"/>
  <c r="F44" i="11" s="1"/>
  <c r="Y90" i="12"/>
  <c r="Y91" i="12" s="1"/>
  <c r="Z89" i="12" s="1"/>
  <c r="Z90" i="12" s="1"/>
  <c r="Z91" i="12" s="1"/>
  <c r="AA89" i="12" s="1"/>
  <c r="AA90" i="12" s="1"/>
  <c r="AA91" i="12" s="1"/>
  <c r="H44" i="10"/>
  <c r="H55" i="10" s="1"/>
  <c r="I39" i="9"/>
  <c r="L44" i="10"/>
  <c r="L55" i="10" s="1"/>
  <c r="M39" i="9"/>
  <c r="M40" i="9" l="1"/>
  <c r="M55" i="9" s="1"/>
  <c r="E57" i="9"/>
  <c r="F37" i="9" s="1"/>
  <c r="F57" i="9" s="1"/>
  <c r="G37" i="9" s="1"/>
  <c r="G57" i="9" s="1"/>
  <c r="H37" i="9" s="1"/>
  <c r="H57" i="9" s="1"/>
  <c r="I37" i="9" s="1"/>
  <c r="I40" i="9"/>
  <c r="I55" i="9" s="1"/>
  <c r="P84" i="12"/>
  <c r="P85" i="12" s="1"/>
  <c r="P80" i="12"/>
  <c r="P81" i="12" s="1"/>
  <c r="Q79" i="12" s="1"/>
  <c r="Q80" i="12" s="1"/>
  <c r="AB89" i="12"/>
  <c r="AB90" i="12" s="1"/>
  <c r="AB91" i="12" s="1"/>
  <c r="AC89" i="12" s="1"/>
  <c r="F23" i="11" l="1"/>
  <c r="F27" i="11" s="1"/>
  <c r="I57" i="9"/>
  <c r="J37" i="9" s="1"/>
  <c r="J57" i="9" s="1"/>
  <c r="K37" i="9" s="1"/>
  <c r="K57" i="9" s="1"/>
  <c r="L37" i="9" s="1"/>
  <c r="Q81" i="12"/>
  <c r="R79" i="12" s="1"/>
  <c r="R80" i="12" s="1"/>
  <c r="P86" i="12"/>
  <c r="Q84" i="12" s="1"/>
  <c r="Q85" i="12" s="1"/>
  <c r="AC90" i="12"/>
  <c r="AC91" i="12" s="1"/>
  <c r="AD89" i="12" s="1"/>
  <c r="G23" i="11" l="1"/>
  <c r="Q86" i="12"/>
  <c r="R84" i="12" s="1"/>
  <c r="R85" i="12" s="1"/>
  <c r="R81" i="12"/>
  <c r="S79" i="12" s="1"/>
  <c r="S80" i="12" s="1"/>
  <c r="AD90" i="12"/>
  <c r="AD91" i="12" s="1"/>
  <c r="AE89" i="12" s="1"/>
  <c r="AE90" i="12" s="1"/>
  <c r="AE91" i="12" s="1"/>
  <c r="AF89" i="12" s="1"/>
  <c r="AF90" i="12" s="1"/>
  <c r="AF91" i="12" s="1"/>
  <c r="AG89" i="12" s="1"/>
  <c r="G27" i="11" l="1"/>
  <c r="R86" i="12"/>
  <c r="S84" i="12" s="1"/>
  <c r="S85" i="12" s="1"/>
  <c r="S81" i="12"/>
  <c r="T79" i="12" s="1"/>
  <c r="T80" i="12" s="1"/>
  <c r="AG90" i="12"/>
  <c r="AG91" i="12" s="1"/>
  <c r="AH89" i="12" s="1"/>
  <c r="S86" i="12" l="1"/>
  <c r="T84" i="12" s="1"/>
  <c r="T85" i="12" s="1"/>
  <c r="T81" i="12"/>
  <c r="U79" i="12" s="1"/>
  <c r="U80" i="12" s="1"/>
  <c r="AH90" i="12"/>
  <c r="AH91" i="12" s="1"/>
  <c r="AI89" i="12" s="1"/>
  <c r="U81" i="12" l="1"/>
  <c r="V79" i="12" s="1"/>
  <c r="V80" i="12" s="1"/>
  <c r="T86" i="12"/>
  <c r="U84" i="12" s="1"/>
  <c r="U85" i="12" s="1"/>
  <c r="AI90" i="12"/>
  <c r="AI91" i="12" s="1"/>
  <c r="AJ89" i="12" s="1"/>
  <c r="U86" i="12" l="1"/>
  <c r="V84" i="12" s="1"/>
  <c r="V85" i="12" s="1"/>
  <c r="V86" i="12" s="1"/>
  <c r="W84" i="12" s="1"/>
  <c r="V81" i="12"/>
  <c r="W79" i="12" s="1"/>
  <c r="AJ90" i="12"/>
  <c r="AJ91" i="12" s="1"/>
  <c r="AK89" i="12" s="1"/>
  <c r="W80" i="12" l="1"/>
  <c r="W81" i="12" s="1"/>
  <c r="X79" i="12" s="1"/>
  <c r="X80" i="12" s="1"/>
  <c r="W85" i="12"/>
  <c r="AK90" i="12"/>
  <c r="AK91" i="12" s="1"/>
  <c r="AL89" i="12" s="1"/>
  <c r="X81" i="12" l="1"/>
  <c r="Y79" i="12" s="1"/>
  <c r="Y80" i="12" s="1"/>
  <c r="W86" i="12"/>
  <c r="X84" i="12" s="1"/>
  <c r="X85" i="12" s="1"/>
  <c r="X86" i="12" s="1"/>
  <c r="Y84" i="12" s="1"/>
  <c r="AL90" i="12"/>
  <c r="AL91" i="12" s="1"/>
  <c r="AM89" i="12" s="1"/>
  <c r="Y81" i="12" l="1"/>
  <c r="Z79" i="12" s="1"/>
  <c r="Z80" i="12" s="1"/>
  <c r="Y85" i="12"/>
  <c r="AM90" i="12"/>
  <c r="AM91" i="12" s="1"/>
  <c r="Z81" i="12" l="1"/>
  <c r="AA79" i="12" s="1"/>
  <c r="AA80" i="12" s="1"/>
  <c r="Y86" i="12"/>
  <c r="Z84" i="12" s="1"/>
  <c r="Z85" i="12" s="1"/>
  <c r="AA81" i="12" l="1"/>
  <c r="Z86" i="12"/>
  <c r="AA84" i="12" s="1"/>
  <c r="AA85" i="12" s="1"/>
  <c r="AA86" i="12" l="1"/>
  <c r="AB84" i="12" s="1"/>
  <c r="AB79" i="12"/>
  <c r="AB80" i="12" s="1"/>
  <c r="G43" i="11"/>
  <c r="G44" i="11" l="1"/>
  <c r="AB81" i="12"/>
  <c r="AC79" i="12" s="1"/>
  <c r="AC80" i="12" s="1"/>
  <c r="AB85" i="12"/>
  <c r="AB86" i="12" l="1"/>
  <c r="AC84" i="12" s="1"/>
  <c r="AC85" i="12" s="1"/>
  <c r="AC81" i="12"/>
  <c r="AD79" i="12" s="1"/>
  <c r="AD80" i="12" s="1"/>
  <c r="AC86" i="12" l="1"/>
  <c r="AD84" i="12" s="1"/>
  <c r="AD85" i="12" s="1"/>
  <c r="AD86" i="12" s="1"/>
  <c r="AE84" i="12" s="1"/>
  <c r="AD81" i="12"/>
  <c r="AE79" i="12" s="1"/>
  <c r="AE80" i="12" s="1"/>
  <c r="AE81" i="12" l="1"/>
  <c r="AF79" i="12" s="1"/>
  <c r="AF80" i="12" s="1"/>
  <c r="AE85" i="12"/>
  <c r="AF81" i="12" l="1"/>
  <c r="AG79" i="12" s="1"/>
  <c r="AG80" i="12" s="1"/>
  <c r="AE86" i="12"/>
  <c r="AF84" i="12" s="1"/>
  <c r="AG81" i="12" l="1"/>
  <c r="AH79" i="12" s="1"/>
  <c r="AF85" i="12"/>
  <c r="AH80" i="12" l="1"/>
  <c r="AF86" i="12"/>
  <c r="AG84" i="12" s="1"/>
  <c r="AH81" i="12" l="1"/>
  <c r="AI79" i="12" s="1"/>
  <c r="AI80" i="12" s="1"/>
  <c r="AG85" i="12"/>
  <c r="AI81" i="12" l="1"/>
  <c r="AJ79" i="12" s="1"/>
  <c r="AG86" i="12"/>
  <c r="AH84" i="12" s="1"/>
  <c r="AH85" i="12" s="1"/>
  <c r="AJ80" i="12" l="1"/>
  <c r="AJ81" i="12" s="1"/>
  <c r="AK79" i="12" s="1"/>
  <c r="AK80" i="12" s="1"/>
  <c r="AH86" i="12"/>
  <c r="AI84" i="12" s="1"/>
  <c r="AI85" i="12" s="1"/>
  <c r="AK81" i="12" l="1"/>
  <c r="AL79" i="12" s="1"/>
  <c r="AL80" i="12" s="1"/>
  <c r="AI86" i="12"/>
  <c r="AJ84" i="12" s="1"/>
  <c r="AL81" i="12" l="1"/>
  <c r="AM79" i="12" s="1"/>
  <c r="AM80" i="12" s="1"/>
  <c r="AJ85" i="12"/>
  <c r="AM81" i="12" l="1"/>
  <c r="H43" i="11" s="1"/>
  <c r="AJ86" i="12"/>
  <c r="AK84" i="12" s="1"/>
  <c r="AK85" i="12" s="1"/>
  <c r="AK86" i="12" l="1"/>
  <c r="AL84" i="12" s="1"/>
  <c r="AL85" i="12" s="1"/>
  <c r="AL86" i="12" l="1"/>
  <c r="AM84" i="12" s="1"/>
  <c r="AM85" i="12" l="1"/>
  <c r="AM86" i="12" l="1"/>
  <c r="H44" i="11" s="1"/>
  <c r="F34" i="27" l="1"/>
  <c r="F55" i="27" s="1"/>
  <c r="G45" i="27"/>
  <c r="D34" i="27"/>
  <c r="H20" i="24" s="1"/>
  <c r="H19" i="24" l="1"/>
  <c r="G55" i="27"/>
  <c r="C32" i="24"/>
  <c r="F54" i="27"/>
  <c r="G54" i="27" s="1"/>
  <c r="G47" i="27"/>
  <c r="G39" i="27"/>
  <c r="K32" i="24"/>
  <c r="G43" i="27"/>
  <c r="G50" i="27"/>
  <c r="J37" i="27" s="1"/>
  <c r="G41" i="27"/>
  <c r="G51" i="27"/>
  <c r="L19" i="24" l="1"/>
  <c r="K31" i="24"/>
  <c r="K30" i="24" s="1"/>
  <c r="K33" i="24"/>
  <c r="K34" i="24" s="1"/>
  <c r="C31" i="24"/>
  <c r="C33" i="24"/>
  <c r="H21" i="24"/>
  <c r="K37" i="27"/>
  <c r="N39" i="24" l="1"/>
  <c r="F39" i="24"/>
  <c r="N29" i="24"/>
  <c r="C34" i="24"/>
  <c r="C30" i="24"/>
  <c r="P29" i="24" l="1"/>
  <c r="L29" i="24"/>
  <c r="M29" i="24"/>
  <c r="O29" i="24"/>
  <c r="G39" i="24"/>
  <c r="E39" i="24"/>
  <c r="H39" i="24"/>
  <c r="D39" i="24"/>
  <c r="L39" i="24"/>
  <c r="O39" i="24"/>
  <c r="P39" i="24"/>
  <c r="M39" i="24"/>
  <c r="G137" i="21" l="1"/>
  <c r="I131" i="21"/>
  <c r="I137" i="21" s="1"/>
  <c r="I266" i="21" s="1"/>
  <c r="D43" i="21" s="1"/>
  <c r="I139" i="21"/>
  <c r="I270" i="21" s="1"/>
  <c r="L44" i="9" s="1"/>
  <c r="H36" i="11" l="1"/>
  <c r="L53" i="9"/>
  <c r="L55" i="9" s="1"/>
  <c r="L57" i="9" s="1"/>
  <c r="M37" i="9" s="1"/>
  <c r="M57" i="9" s="1"/>
  <c r="N37" i="9" s="1"/>
  <c r="N57" i="9" s="1"/>
  <c r="O37" i="9" s="1"/>
  <c r="O57" i="9" s="1"/>
  <c r="G266" i="21"/>
  <c r="D45" i="21" s="1"/>
  <c r="D268" i="21"/>
  <c r="D35" i="12" s="1"/>
  <c r="D41" i="12" s="1"/>
  <c r="D55" i="12" s="1"/>
  <c r="C248" i="4"/>
  <c r="H23" i="11" l="1"/>
  <c r="H27" i="11" s="1"/>
  <c r="C62" i="31"/>
  <c r="D66" i="12"/>
  <c r="D275" i="21"/>
  <c r="D277" i="21" s="1"/>
  <c r="E31" i="11"/>
  <c r="F31" i="11" s="1"/>
  <c r="C300" i="4"/>
  <c r="C255" i="4"/>
  <c r="D67" i="12" l="1"/>
  <c r="D68" i="12" s="1"/>
  <c r="E55" i="12" s="1"/>
  <c r="C94" i="12"/>
  <c r="G66" i="12"/>
  <c r="G67" i="12" s="1"/>
  <c r="E45" i="11"/>
  <c r="E47" i="11" s="1"/>
  <c r="E53" i="11" s="1"/>
  <c r="E37" i="11"/>
  <c r="E39" i="11" s="1"/>
  <c r="D300" i="4"/>
  <c r="C58" i="10"/>
  <c r="C256" i="4"/>
  <c r="C263" i="4"/>
  <c r="C264" i="4" s="1"/>
  <c r="G31" i="11"/>
  <c r="F37" i="11"/>
  <c r="C107" i="12" l="1"/>
  <c r="C63" i="31"/>
  <c r="E55" i="11"/>
  <c r="C95" i="12"/>
  <c r="C98" i="12" s="1"/>
  <c r="G37" i="11"/>
  <c r="H31" i="11"/>
  <c r="H37" i="11" s="1"/>
  <c r="D58" i="10"/>
  <c r="E300" i="4"/>
  <c r="C96" i="12" l="1"/>
  <c r="D94" i="12" s="1"/>
  <c r="F300" i="4"/>
  <c r="F103" i="27" s="1"/>
  <c r="G103" i="27" s="1"/>
  <c r="E58" i="10"/>
  <c r="D95" i="12" l="1"/>
  <c r="D98" i="12" s="1"/>
  <c r="G300" i="4"/>
  <c r="F58" i="10"/>
  <c r="F143" i="27"/>
  <c r="D96" i="12" l="1"/>
  <c r="F94" i="12" s="1"/>
  <c r="F38" i="11"/>
  <c r="F39" i="11" s="1"/>
  <c r="G58" i="10"/>
  <c r="H300" i="4"/>
  <c r="G143" i="27"/>
  <c r="F95" i="12" l="1"/>
  <c r="F98" i="12" s="1"/>
  <c r="C104" i="12" s="1"/>
  <c r="C59" i="10" s="1"/>
  <c r="I300" i="4"/>
  <c r="H58" i="10"/>
  <c r="F96" i="12" l="1"/>
  <c r="G94" i="12" s="1"/>
  <c r="G95" i="12" s="1"/>
  <c r="G98" i="12" s="1"/>
  <c r="C60" i="10"/>
  <c r="C62" i="10" s="1"/>
  <c r="I58" i="10"/>
  <c r="J300" i="4"/>
  <c r="G96" i="12" l="1"/>
  <c r="H94" i="12" s="1"/>
  <c r="H95" i="12" s="1"/>
  <c r="H98" i="12" s="1"/>
  <c r="K300" i="4"/>
  <c r="J58" i="10"/>
  <c r="H96" i="12" l="1"/>
  <c r="I94" i="12" s="1"/>
  <c r="I95" i="12" s="1"/>
  <c r="I98" i="12" s="1"/>
  <c r="D104" i="12" s="1"/>
  <c r="D59" i="10" s="1"/>
  <c r="G38" i="11"/>
  <c r="K58" i="10"/>
  <c r="L300" i="4"/>
  <c r="I96" i="12" l="1"/>
  <c r="J94" i="12" s="1"/>
  <c r="J95" i="12" s="1"/>
  <c r="J98" i="12" s="1"/>
  <c r="D60" i="10"/>
  <c r="D62" i="10" s="1"/>
  <c r="L58" i="10"/>
  <c r="M300" i="4"/>
  <c r="G39" i="11"/>
  <c r="J96" i="12" l="1"/>
  <c r="K94" i="12" s="1"/>
  <c r="K95" i="12" s="1"/>
  <c r="K98" i="12" s="1"/>
  <c r="M58" i="10"/>
  <c r="N300" i="4"/>
  <c r="N58" i="10" s="1"/>
  <c r="K96" i="12" l="1"/>
  <c r="L94" i="12" s="1"/>
  <c r="L95" i="12" s="1"/>
  <c r="L98" i="12" s="1"/>
  <c r="F104" i="12" s="1"/>
  <c r="E59" i="10" s="1"/>
  <c r="H38" i="11"/>
  <c r="H39" i="11" s="1"/>
  <c r="L96" i="12" l="1"/>
  <c r="M94" i="12" s="1"/>
  <c r="M95" i="12" s="1"/>
  <c r="M98" i="12" s="1"/>
  <c r="E60" i="10"/>
  <c r="E62" i="10" s="1"/>
  <c r="M96" i="12" l="1"/>
  <c r="N94" i="12" s="1"/>
  <c r="N95" i="12" l="1"/>
  <c r="N98" i="12" s="1"/>
  <c r="N96" i="12" l="1"/>
  <c r="O94" i="12" s="1"/>
  <c r="O95" i="12" s="1"/>
  <c r="O98" i="12" s="1"/>
  <c r="G104" i="12" s="1"/>
  <c r="F59" i="10" s="1"/>
  <c r="F144" i="27" l="1"/>
  <c r="G144" i="27" s="1"/>
  <c r="F65" i="27"/>
  <c r="F67" i="27" s="1"/>
  <c r="O96" i="12"/>
  <c r="P94" i="12" s="1"/>
  <c r="F60" i="10"/>
  <c r="F62" i="10" s="1"/>
  <c r="D65" i="10" s="1"/>
  <c r="F104" i="27"/>
  <c r="F146" i="27" l="1"/>
  <c r="G146" i="27" s="1"/>
  <c r="F69" i="27"/>
  <c r="H22" i="24"/>
  <c r="G67" i="27"/>
  <c r="K36" i="27"/>
  <c r="C69" i="31" s="1"/>
  <c r="J35" i="27"/>
  <c r="K35" i="27"/>
  <c r="J36" i="27"/>
  <c r="C60" i="31"/>
  <c r="F45" i="11"/>
  <c r="F47" i="11" s="1"/>
  <c r="G104" i="27"/>
  <c r="F106" i="27"/>
  <c r="P95" i="12"/>
  <c r="P98" i="12" s="1"/>
  <c r="F50" i="11"/>
  <c r="F52" i="11" s="1"/>
  <c r="F148" i="27" l="1"/>
  <c r="F150" i="27" s="1"/>
  <c r="G150" i="27" s="1"/>
  <c r="H95" i="24"/>
  <c r="H101" i="24" s="1"/>
  <c r="P135" i="27"/>
  <c r="J117" i="27" s="1"/>
  <c r="R135" i="27"/>
  <c r="K117" i="27" s="1"/>
  <c r="C72" i="31" s="1"/>
  <c r="K38" i="27"/>
  <c r="J38" i="27"/>
  <c r="C42" i="24"/>
  <c r="H23" i="24"/>
  <c r="H24" i="24" s="1"/>
  <c r="K42" i="24"/>
  <c r="L22" i="24"/>
  <c r="L23" i="24"/>
  <c r="N33" i="24"/>
  <c r="N32" i="24"/>
  <c r="N30" i="24"/>
  <c r="N34" i="24"/>
  <c r="N31" i="24"/>
  <c r="M30" i="24"/>
  <c r="L33" i="24"/>
  <c r="O31" i="24"/>
  <c r="P32" i="24"/>
  <c r="L31" i="24"/>
  <c r="O33" i="24"/>
  <c r="P33" i="24"/>
  <c r="M34" i="24"/>
  <c r="M31" i="24"/>
  <c r="L30" i="24"/>
  <c r="M33" i="24"/>
  <c r="O30" i="24"/>
  <c r="M32" i="24"/>
  <c r="P31" i="24"/>
  <c r="O34" i="24"/>
  <c r="P34" i="24"/>
  <c r="P30" i="24"/>
  <c r="L32" i="24"/>
  <c r="O32" i="24"/>
  <c r="L34" i="24"/>
  <c r="G69" i="27"/>
  <c r="F71" i="27"/>
  <c r="G71" i="27" s="1"/>
  <c r="F53" i="11"/>
  <c r="F55" i="11" s="1"/>
  <c r="P96" i="12"/>
  <c r="Q94" i="12" s="1"/>
  <c r="Q95" i="12" s="1"/>
  <c r="Q98" i="12" s="1"/>
  <c r="K77" i="27"/>
  <c r="C70" i="31" s="1"/>
  <c r="J76" i="27"/>
  <c r="J77" i="27"/>
  <c r="H57" i="24"/>
  <c r="F108" i="27"/>
  <c r="G106" i="27"/>
  <c r="K76" i="27"/>
  <c r="H105" i="24" l="1"/>
  <c r="V93" i="24"/>
  <c r="V97" i="24" s="1"/>
  <c r="L93" i="24" s="1"/>
  <c r="D102" i="24"/>
  <c r="H104" i="24"/>
  <c r="H102" i="24"/>
  <c r="G102" i="24"/>
  <c r="G103" i="24"/>
  <c r="F103" i="24"/>
  <c r="F102" i="24"/>
  <c r="D104" i="24"/>
  <c r="D103" i="24"/>
  <c r="E105" i="24"/>
  <c r="E101" i="24"/>
  <c r="F105" i="24"/>
  <c r="D101" i="24"/>
  <c r="G104" i="24"/>
  <c r="G105" i="24"/>
  <c r="G148" i="27"/>
  <c r="F101" i="24"/>
  <c r="E102" i="24"/>
  <c r="F104" i="24"/>
  <c r="C113" i="24"/>
  <c r="C114" i="24" s="1"/>
  <c r="J116" i="27"/>
  <c r="H103" i="24"/>
  <c r="L90" i="24"/>
  <c r="L102" i="24" s="1"/>
  <c r="G101" i="24"/>
  <c r="D105" i="24"/>
  <c r="E104" i="24"/>
  <c r="K113" i="24"/>
  <c r="K112" i="24" s="1"/>
  <c r="E103" i="24"/>
  <c r="K116" i="27"/>
  <c r="C73" i="31" s="1"/>
  <c r="K41" i="24"/>
  <c r="K43" i="24"/>
  <c r="N42" i="24"/>
  <c r="P42" i="24"/>
  <c r="M42" i="24"/>
  <c r="O42" i="24"/>
  <c r="L42" i="24"/>
  <c r="F29" i="24"/>
  <c r="L20" i="24"/>
  <c r="L21" i="24" s="1"/>
  <c r="C41" i="24"/>
  <c r="C43" i="24"/>
  <c r="F42" i="24"/>
  <c r="G42" i="24"/>
  <c r="D42" i="24"/>
  <c r="E42" i="24"/>
  <c r="H42" i="24"/>
  <c r="K79" i="27"/>
  <c r="J79" i="27"/>
  <c r="F110" i="27"/>
  <c r="G110" i="27" s="1"/>
  <c r="G108" i="27"/>
  <c r="Q96" i="12"/>
  <c r="R94" i="12" s="1"/>
  <c r="O66" i="24"/>
  <c r="N67" i="24"/>
  <c r="O69" i="24"/>
  <c r="O65" i="24"/>
  <c r="N65" i="24"/>
  <c r="M69" i="24"/>
  <c r="O67" i="24"/>
  <c r="L58" i="24"/>
  <c r="M65" i="24"/>
  <c r="L67" i="24"/>
  <c r="N66" i="24"/>
  <c r="L57" i="24"/>
  <c r="H58" i="24"/>
  <c r="H59" i="24" s="1"/>
  <c r="K77" i="24"/>
  <c r="L68" i="24"/>
  <c r="L66" i="24"/>
  <c r="M68" i="24"/>
  <c r="P65" i="24"/>
  <c r="O68" i="24"/>
  <c r="L65" i="24"/>
  <c r="N69" i="24"/>
  <c r="P67" i="24"/>
  <c r="M67" i="24"/>
  <c r="M66" i="24"/>
  <c r="P68" i="24"/>
  <c r="P69" i="24"/>
  <c r="N68" i="24"/>
  <c r="L69" i="24"/>
  <c r="P66" i="24"/>
  <c r="C77" i="24"/>
  <c r="L92" i="24" l="1"/>
  <c r="C112" i="24"/>
  <c r="D112" i="24" s="1"/>
  <c r="O103" i="24"/>
  <c r="E113" i="24"/>
  <c r="O104" i="24"/>
  <c r="P103" i="24"/>
  <c r="N101" i="24"/>
  <c r="D113" i="24"/>
  <c r="G113" i="24"/>
  <c r="L101" i="24"/>
  <c r="L91" i="24"/>
  <c r="H113" i="24"/>
  <c r="O105" i="24"/>
  <c r="M103" i="24"/>
  <c r="M102" i="24"/>
  <c r="O101" i="24"/>
  <c r="M101" i="24"/>
  <c r="N102" i="24"/>
  <c r="F113" i="24"/>
  <c r="N104" i="24"/>
  <c r="L103" i="24"/>
  <c r="O102" i="24"/>
  <c r="N103" i="24"/>
  <c r="M104" i="24"/>
  <c r="P105" i="24"/>
  <c r="P102" i="24"/>
  <c r="M105" i="24"/>
  <c r="L105" i="24"/>
  <c r="L104" i="24"/>
  <c r="N105" i="24"/>
  <c r="P104" i="24"/>
  <c r="P101" i="24"/>
  <c r="N113" i="24"/>
  <c r="P113" i="24"/>
  <c r="K114" i="24"/>
  <c r="P114" i="24" s="1"/>
  <c r="M113" i="24"/>
  <c r="O113" i="24"/>
  <c r="L113" i="24"/>
  <c r="F34" i="24"/>
  <c r="F33" i="24"/>
  <c r="G29" i="24"/>
  <c r="F30" i="24"/>
  <c r="E29" i="24"/>
  <c r="H29" i="24"/>
  <c r="D29" i="24"/>
  <c r="F32" i="24"/>
  <c r="F31" i="24"/>
  <c r="C44" i="24"/>
  <c r="F43" i="24"/>
  <c r="G43" i="24"/>
  <c r="H43" i="24"/>
  <c r="D43" i="24"/>
  <c r="E43" i="24"/>
  <c r="C40" i="24"/>
  <c r="F41" i="24"/>
  <c r="E41" i="24"/>
  <c r="D41" i="24"/>
  <c r="H41" i="24"/>
  <c r="G41" i="24"/>
  <c r="K44" i="24"/>
  <c r="N43" i="24"/>
  <c r="L43" i="24"/>
  <c r="O43" i="24"/>
  <c r="P43" i="24"/>
  <c r="M43" i="24"/>
  <c r="K40" i="24"/>
  <c r="N41" i="24"/>
  <c r="M41" i="24"/>
  <c r="O41" i="24"/>
  <c r="P41" i="24"/>
  <c r="L41" i="24"/>
  <c r="D114" i="24"/>
  <c r="H114" i="24"/>
  <c r="G114" i="24"/>
  <c r="E114" i="24"/>
  <c r="F114" i="24"/>
  <c r="C115" i="24"/>
  <c r="P112" i="24"/>
  <c r="K111" i="24"/>
  <c r="M112" i="24"/>
  <c r="L112" i="24"/>
  <c r="N112" i="24"/>
  <c r="O112" i="24"/>
  <c r="R95" i="12"/>
  <c r="R98" i="12" s="1"/>
  <c r="H104" i="12" s="1"/>
  <c r="G59" i="10" s="1"/>
  <c r="G60" i="10" s="1"/>
  <c r="G62" i="10" s="1"/>
  <c r="E77" i="24"/>
  <c r="G77" i="24"/>
  <c r="C78" i="24"/>
  <c r="C76" i="24"/>
  <c r="H77" i="24"/>
  <c r="F77" i="24"/>
  <c r="D77" i="24"/>
  <c r="O77" i="24"/>
  <c r="L77" i="24"/>
  <c r="K78" i="24"/>
  <c r="K76" i="24"/>
  <c r="N77" i="24"/>
  <c r="M77" i="24"/>
  <c r="P77" i="24"/>
  <c r="F64" i="24"/>
  <c r="L55" i="24"/>
  <c r="L56" i="24" s="1"/>
  <c r="E112" i="24" l="1"/>
  <c r="G112" i="24"/>
  <c r="H112" i="24"/>
  <c r="C111" i="24"/>
  <c r="E111" i="24" s="1"/>
  <c r="F112" i="24"/>
  <c r="M114" i="24"/>
  <c r="K115" i="24"/>
  <c r="M115" i="24" s="1"/>
  <c r="N114" i="24"/>
  <c r="O114" i="24"/>
  <c r="L114" i="24"/>
  <c r="F40" i="24"/>
  <c r="G40" i="24"/>
  <c r="E40" i="24"/>
  <c r="H40" i="24"/>
  <c r="D40" i="24"/>
  <c r="D32" i="24"/>
  <c r="D31" i="24"/>
  <c r="D33" i="24"/>
  <c r="D34" i="24"/>
  <c r="D30" i="24"/>
  <c r="N44" i="24"/>
  <c r="M44" i="24"/>
  <c r="P44" i="24"/>
  <c r="O44" i="24"/>
  <c r="L44" i="24"/>
  <c r="E34" i="24"/>
  <c r="E30" i="24"/>
  <c r="E32" i="24"/>
  <c r="E33" i="24"/>
  <c r="E31" i="24"/>
  <c r="N40" i="24"/>
  <c r="P40" i="24"/>
  <c r="O40" i="24"/>
  <c r="L40" i="24"/>
  <c r="M40" i="24"/>
  <c r="G32" i="24"/>
  <c r="G33" i="24"/>
  <c r="G31" i="24"/>
  <c r="G30" i="24"/>
  <c r="G34" i="24"/>
  <c r="F44" i="24"/>
  <c r="E44" i="24"/>
  <c r="H44" i="24"/>
  <c r="D44" i="24"/>
  <c r="G44" i="24"/>
  <c r="H31" i="24"/>
  <c r="H33" i="24"/>
  <c r="H30" i="24"/>
  <c r="H34" i="24"/>
  <c r="H32" i="24"/>
  <c r="R96" i="12"/>
  <c r="S94" i="12" s="1"/>
  <c r="S95" i="12" s="1"/>
  <c r="S98" i="12" s="1"/>
  <c r="P111" i="24"/>
  <c r="L111" i="24"/>
  <c r="O111" i="24"/>
  <c r="M111" i="24"/>
  <c r="N111" i="24"/>
  <c r="F115" i="24"/>
  <c r="E115" i="24"/>
  <c r="D115" i="24"/>
  <c r="G115" i="24"/>
  <c r="H115" i="24"/>
  <c r="F76" i="24"/>
  <c r="D76" i="24"/>
  <c r="G76" i="24"/>
  <c r="E76" i="24"/>
  <c r="C75" i="24"/>
  <c r="H76" i="24"/>
  <c r="P76" i="24"/>
  <c r="L76" i="24"/>
  <c r="N76" i="24"/>
  <c r="O76" i="24"/>
  <c r="K75" i="24"/>
  <c r="M76" i="24"/>
  <c r="L78" i="24"/>
  <c r="N78" i="24"/>
  <c r="P78" i="24"/>
  <c r="O78" i="24"/>
  <c r="M78" i="24"/>
  <c r="K79" i="24"/>
  <c r="D78" i="24"/>
  <c r="F78" i="24"/>
  <c r="H78" i="24"/>
  <c r="C79" i="24"/>
  <c r="E78" i="24"/>
  <c r="G78" i="24"/>
  <c r="E64" i="24"/>
  <c r="D64" i="24"/>
  <c r="F68" i="24"/>
  <c r="G64" i="24"/>
  <c r="F66" i="24"/>
  <c r="F65" i="24"/>
  <c r="H64" i="24"/>
  <c r="F67" i="24"/>
  <c r="F69" i="24"/>
  <c r="H111" i="24" l="1"/>
  <c r="F111" i="24"/>
  <c r="D111" i="24"/>
  <c r="G111" i="24"/>
  <c r="L115" i="24"/>
  <c r="N115" i="24"/>
  <c r="P115" i="24"/>
  <c r="O115" i="24"/>
  <c r="S96" i="12"/>
  <c r="T94" i="12" s="1"/>
  <c r="T95" i="12" s="1"/>
  <c r="T98" i="12" s="1"/>
  <c r="H69" i="24"/>
  <c r="H68" i="24"/>
  <c r="H67" i="24"/>
  <c r="H65" i="24"/>
  <c r="H66" i="24"/>
  <c r="G69" i="24"/>
  <c r="G66" i="24"/>
  <c r="G65" i="24"/>
  <c r="G67" i="24"/>
  <c r="G68" i="24"/>
  <c r="G79" i="24"/>
  <c r="F79" i="24"/>
  <c r="E79" i="24"/>
  <c r="D79" i="24"/>
  <c r="H79" i="24"/>
  <c r="F75" i="24"/>
  <c r="E75" i="24"/>
  <c r="D75" i="24"/>
  <c r="H75" i="24"/>
  <c r="G75" i="24"/>
  <c r="D65" i="24"/>
  <c r="D69" i="24"/>
  <c r="D68" i="24"/>
  <c r="D67" i="24"/>
  <c r="D66" i="24"/>
  <c r="E68" i="24"/>
  <c r="E67" i="24"/>
  <c r="E66" i="24"/>
  <c r="E65" i="24"/>
  <c r="E69" i="24"/>
  <c r="L75" i="24"/>
  <c r="M75" i="24"/>
  <c r="N75" i="24"/>
  <c r="O75" i="24"/>
  <c r="P75" i="24"/>
  <c r="O79" i="24"/>
  <c r="M79" i="24"/>
  <c r="N79" i="24"/>
  <c r="L79" i="24"/>
  <c r="P79" i="24"/>
  <c r="T96" i="12" l="1"/>
  <c r="U94" i="12" s="1"/>
  <c r="U95" i="12" s="1"/>
  <c r="U98" i="12" s="1"/>
  <c r="I104" i="12" s="1"/>
  <c r="H59" i="10" s="1"/>
  <c r="H60" i="10" s="1"/>
  <c r="H62" i="10" s="1"/>
  <c r="U96" i="12" l="1"/>
  <c r="V94" i="12" s="1"/>
  <c r="V95" i="12" l="1"/>
  <c r="V98" i="12" s="1"/>
  <c r="V96" i="12" l="1"/>
  <c r="W94" i="12" s="1"/>
  <c r="W95" i="12" s="1"/>
  <c r="W98" i="12" l="1"/>
  <c r="W96" i="12"/>
  <c r="X94" i="12" s="1"/>
  <c r="X95" i="12" s="1"/>
  <c r="X98" i="12" s="1"/>
  <c r="J104" i="12" l="1"/>
  <c r="I59" i="10" s="1"/>
  <c r="I60" i="10" s="1"/>
  <c r="I62" i="10" s="1"/>
  <c r="X96" i="12"/>
  <c r="Y94" i="12" s="1"/>
  <c r="Y95" i="12" l="1"/>
  <c r="Y98" i="12" s="1"/>
  <c r="Y96" i="12" l="1"/>
  <c r="Z94" i="12" s="1"/>
  <c r="Z95" i="12" s="1"/>
  <c r="Z98" i="12" s="1"/>
  <c r="Z96" i="12" l="1"/>
  <c r="AA94" i="12" s="1"/>
  <c r="AA95" i="12" s="1"/>
  <c r="AA98" i="12" s="1"/>
  <c r="K104" i="12" s="1"/>
  <c r="J59" i="10" s="1"/>
  <c r="J60" i="10" s="1"/>
  <c r="J62" i="10" s="1"/>
  <c r="H65" i="10" s="1"/>
  <c r="G50" i="11" l="1"/>
  <c r="G52" i="11" s="1"/>
  <c r="AA96" i="12"/>
  <c r="AB94" i="12" l="1"/>
  <c r="G45" i="11"/>
  <c r="G47" i="11" s="1"/>
  <c r="G53" i="11" s="1"/>
  <c r="G55" i="11" s="1"/>
  <c r="AB95" i="12" l="1"/>
  <c r="AB98" i="12" s="1"/>
  <c r="AB96" i="12" l="1"/>
  <c r="AC94" i="12" s="1"/>
  <c r="AC95" i="12" s="1"/>
  <c r="AC98" i="12" s="1"/>
  <c r="AC96" i="12" l="1"/>
  <c r="AD94" i="12" s="1"/>
  <c r="AD95" i="12" l="1"/>
  <c r="AD98" i="12" s="1"/>
  <c r="L104" i="12" s="1"/>
  <c r="K59" i="10" s="1"/>
  <c r="K60" i="10" s="1"/>
  <c r="K62" i="10" s="1"/>
  <c r="AD96" i="12" l="1"/>
  <c r="AE94" i="12" s="1"/>
  <c r="AE95" i="12" s="1"/>
  <c r="AE98" i="12" s="1"/>
  <c r="AE96" i="12" l="1"/>
  <c r="AF94" i="12" s="1"/>
  <c r="AF95" i="12" l="1"/>
  <c r="AF98" i="12" s="1"/>
  <c r="AF96" i="12" l="1"/>
  <c r="AG94" i="12" s="1"/>
  <c r="AG95" i="12" s="1"/>
  <c r="AG98" i="12" s="1"/>
  <c r="M104" i="12" s="1"/>
  <c r="L59" i="10" s="1"/>
  <c r="L60" i="10" s="1"/>
  <c r="L62" i="10" s="1"/>
  <c r="AG96" i="12" l="1"/>
  <c r="AH94" i="12" s="1"/>
  <c r="AH95" i="12" s="1"/>
  <c r="AH98" i="12" s="1"/>
  <c r="AH96" i="12" l="1"/>
  <c r="AI94" i="12" s="1"/>
  <c r="AI95" i="12" s="1"/>
  <c r="AI98" i="12" s="1"/>
  <c r="AI96" i="12" l="1"/>
  <c r="AJ94" i="12" s="1"/>
  <c r="AJ95" i="12" s="1"/>
  <c r="AJ98" i="12" s="1"/>
  <c r="N104" i="12" s="1"/>
  <c r="M59" i="10" s="1"/>
  <c r="M60" i="10" s="1"/>
  <c r="M62" i="10" s="1"/>
  <c r="AJ96" i="12" l="1"/>
  <c r="AK94" i="12" s="1"/>
  <c r="AK95" i="12" s="1"/>
  <c r="AK98" i="12" s="1"/>
  <c r="AK96" i="12" l="1"/>
  <c r="AL94" i="12" s="1"/>
  <c r="AL95" i="12" s="1"/>
  <c r="AL98" i="12" s="1"/>
  <c r="AL96" i="12" l="1"/>
  <c r="AM94" i="12" s="1"/>
  <c r="AM95" i="12" l="1"/>
  <c r="AM98" i="12" s="1"/>
  <c r="O104" i="12" s="1"/>
  <c r="N59" i="10" s="1"/>
  <c r="N60" i="10" s="1"/>
  <c r="N62" i="10" s="1"/>
  <c r="L65" i="10" s="1"/>
  <c r="C61" i="31" s="1"/>
  <c r="H50" i="11" l="1"/>
  <c r="H52" i="11" s="1"/>
  <c r="C64" i="31" s="1"/>
  <c r="AM96" i="12"/>
  <c r="H45" i="11" s="1"/>
  <c r="H47" i="11" s="1"/>
  <c r="H53" i="11" l="1"/>
  <c r="H5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F35" authorId="0" shapeId="0" xr:uid="{6467ED01-F98B-E649-8225-B088F78D214E}">
      <text>
        <r>
          <rPr>
            <sz val="10"/>
            <color rgb="FF000000"/>
            <rFont val="+mn-lt"/>
            <charset val="1"/>
          </rPr>
          <t>Select "none" if you do not plan to produce kelp seed. Select "zero revenue" if you will produce seed but hold back some or all for your own use, or give away some or all to growers.</t>
        </r>
      </text>
    </comment>
    <comment ref="F37" authorId="0" shapeId="0" xr:uid="{A4CAE85B-5E25-9247-A86D-7166DFC1ACF3}">
      <text>
        <r>
          <rPr>
            <sz val="10"/>
            <color rgb="FF000000"/>
            <rFont val="+mn-lt"/>
            <charset val="1"/>
          </rPr>
          <t xml:space="preserve">If you only plan one type of nursery revenue, select "none" for your second revenue model.
</t>
        </r>
      </text>
    </comment>
    <comment ref="F39" authorId="0" shapeId="0" xr:uid="{146843B5-00F0-0E47-83C4-3976413DB1D7}">
      <text>
        <r>
          <rPr>
            <sz val="10"/>
            <color rgb="FF000000"/>
            <rFont val="Calibri"/>
            <family val="2"/>
          </rPr>
          <t xml:space="preserve">Select "none" if you do not plan to produce farmed wet kelp. </t>
        </r>
      </text>
    </comment>
    <comment ref="F41" authorId="0" shapeId="0" xr:uid="{CDBEEEEF-5832-1644-8EEE-0C8E08BA0AEB}">
      <text>
        <r>
          <rPr>
            <sz val="10"/>
            <color rgb="FF000000"/>
            <rFont val="Calibri"/>
            <family val="2"/>
          </rPr>
          <t xml:space="preserve">If you only plan one type of farm revenue, select "none" for your second revenue model.
</t>
        </r>
      </text>
    </comment>
    <comment ref="F61" authorId="0" shapeId="0" xr:uid="{AD831B8B-B489-DE4B-B6B0-66B31C4FA264}">
      <text>
        <r>
          <rPr>
            <sz val="10"/>
            <color rgb="FF000000"/>
            <rFont val="Tahoma"/>
            <family val="2"/>
          </rPr>
          <t xml:space="preserve">Note: this cell does not populate until you have entered your feet of string per spool, on the Start Up Nursery page
</t>
        </r>
      </text>
    </comment>
    <comment ref="F62" authorId="0" shapeId="0" xr:uid="{BB8F42D3-8E3C-5743-95D1-F1D353A46EFD}">
      <text>
        <r>
          <rPr>
            <sz val="10"/>
            <color rgb="FF000000"/>
            <rFont val="+mn-lt"/>
            <charset val="1"/>
          </rPr>
          <t xml:space="preserve">If you are not planning to sell any of your seed string to others, this should be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D34" authorId="0" shapeId="0" xr:uid="{C87471FC-33CE-6047-A70A-2E397ABCD25C}">
      <text>
        <r>
          <rPr>
            <sz val="10"/>
            <color rgb="FF000000"/>
            <rFont val="+mn-lt"/>
            <charset val="1"/>
          </rPr>
          <t xml:space="preserve">If you have amount (length) of seedstring you want to produce and are unsure at this point how many tanks, spools, and feet per spool that would entail, you can enter your desired production (feet) and then play with the numbers of tanks and spools per tank until you reach your desired goal. </t>
        </r>
      </text>
    </comment>
    <comment ref="F212" authorId="0" shapeId="0" xr:uid="{577D6EE2-F3B9-294A-880C-D48172EA1BD3}">
      <text>
        <r>
          <rPr>
            <b/>
            <sz val="10"/>
            <color rgb="FF000000"/>
            <rFont val="+mn-lt"/>
            <charset val="1"/>
          </rPr>
          <t>This value flows from your choice above and cannot be changed here.</t>
        </r>
        <r>
          <rPr>
            <sz val="10"/>
            <color rgb="FF000000"/>
            <rFont val="+mn-lt"/>
            <charset val="1"/>
          </rPr>
          <t xml:space="preserve">
</t>
        </r>
      </text>
    </comment>
    <comment ref="F311" authorId="0" shapeId="0" xr:uid="{AB1EDB36-7344-CF4C-890E-5B9C58FA03CB}">
      <text>
        <r>
          <rPr>
            <b/>
            <sz val="10"/>
            <color rgb="FF000000"/>
            <rFont val="Calibri"/>
            <family val="2"/>
          </rPr>
          <t>This value flows from your choices above and cannot be changed here.</t>
        </r>
        <r>
          <rPr>
            <sz val="10"/>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D35" authorId="0" shapeId="0" xr:uid="{9A6739D1-F8FF-7B49-94D6-6EFB97CC86A1}">
      <text>
        <r>
          <rPr>
            <sz val="10"/>
            <color rgb="FF000000"/>
            <rFont val="+mn-lt"/>
            <charset val="1"/>
          </rPr>
          <t xml:space="preserve">If you have a particular number of pounds of kelp you want to produce and are unsure at this point how many lines and the pounds per line that would entail, you can enter your desired number of pounds and then play with the other inputs until you reach your desired production level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Tammy Warner</author>
    <author>Microsoft Office User</author>
  </authors>
  <commentList>
    <comment ref="E57" authorId="0" shapeId="0" xr:uid="{ACC48512-7CB5-E64B-8FB1-0447FA0A2C24}">
      <text>
        <r>
          <rPr>
            <sz val="10"/>
            <color rgb="FF000000"/>
            <rFont val="Calibri"/>
            <family val="2"/>
          </rPr>
          <t xml:space="preserve">Although your own labor is not a cash expense, you do need to consider the true economic cost, the “opportunity cost” for spending your time in working in a kelp nursery operation rather than doing something else.
</t>
        </r>
      </text>
    </comment>
    <comment ref="C65" authorId="0" shapeId="0" xr:uid="{9FFE9DD5-D9DC-F14F-AE48-018DFE7FB158}">
      <text>
        <r>
          <rPr>
            <b/>
            <sz val="10"/>
            <color rgb="FF000000"/>
            <rFont val="Tahoma"/>
            <family val="2"/>
          </rPr>
          <t>Tammy Warner:</t>
        </r>
        <r>
          <rPr>
            <sz val="10"/>
            <color rgb="FF000000"/>
            <rFont val="Tahoma"/>
            <family val="2"/>
          </rPr>
          <t xml:space="preserve">
</t>
        </r>
        <r>
          <rPr>
            <sz val="10"/>
            <color rgb="FF000000"/>
            <rFont val="Calibri"/>
            <family val="2"/>
          </rPr>
          <t xml:space="preserve">The operating cycle for kelp farming begins with nursery activities in the September time frame (Q3 of the calendar year) and ends with harvest in the May/June time frame (Q2 of the calendar year). These financial projectsion follow that operating cycle.
</t>
        </r>
      </text>
    </comment>
    <comment ref="B67" authorId="0" shapeId="0" xr:uid="{3C892C57-3151-654E-BF1B-4330EF998306}">
      <text>
        <r>
          <rPr>
            <sz val="10"/>
            <color rgb="FF000000"/>
            <rFont val="+mn-lt"/>
            <charset val="1"/>
          </rPr>
          <t xml:space="preserve">Estimate the number of days you will need to work each quarter times the hours you will work per day
</t>
        </r>
      </text>
    </comment>
    <comment ref="B68" authorId="0" shapeId="0" xr:uid="{6FEBCCE7-0498-6841-80E4-4DD1D3F8EB47}">
      <text>
        <r>
          <rPr>
            <sz val="10"/>
            <color rgb="FF000000"/>
            <rFont val="+mn-lt"/>
            <charset val="1"/>
          </rPr>
          <t xml:space="preserve">Estimate how many people you will need to hire, for how many days each quarter, times the number of hours per day they will work
</t>
        </r>
        <r>
          <rPr>
            <sz val="10"/>
            <color rgb="FF000000"/>
            <rFont val="+mn-lt"/>
            <charset val="1"/>
          </rPr>
          <t xml:space="preserve">
</t>
        </r>
      </text>
    </comment>
    <comment ref="B73" authorId="0" shapeId="0" xr:uid="{72585A41-91C7-9547-99E3-84F0882EA1AB}">
      <text>
        <r>
          <rPr>
            <sz val="10"/>
            <color rgb="FF000000"/>
            <rFont val="Calibri"/>
            <family val="2"/>
          </rPr>
          <t xml:space="preserve">This value is picked up from the startup cost page for nursery operations. If you need to adjust that number for years 2 and 3, enter your own estimate into the cells in those years. If you change your mind, you need to re-enter the formula by copying the contents of the Year 1 cell. </t>
        </r>
      </text>
    </comment>
    <comment ref="B95" authorId="0" shapeId="0" xr:uid="{8E7EEEC8-9BB9-8D40-9265-6B643E09FDC9}">
      <text>
        <r>
          <rPr>
            <sz val="10"/>
            <color rgb="FF000000"/>
            <rFont val="Calibri"/>
            <family val="2"/>
          </rPr>
          <t xml:space="preserve">The permitting expenses for your first year of operations flow through from the start up sheet.In subsequent years you will need to enter any recurring or different expenses associated with maintaining your permits and operating licenses. 
</t>
        </r>
      </text>
    </comment>
    <comment ref="B113" authorId="0" shapeId="0" xr:uid="{5CDEC514-74A7-7C4E-B041-6CEA74E2CB22}">
      <text>
        <r>
          <rPr>
            <sz val="10"/>
            <color rgb="FF000000"/>
            <rFont val="+mn-lt"/>
            <charset val="1"/>
          </rPr>
          <t xml:space="preserve">Estimate the number of days you will need to work each quarter times the hours you will work per day
</t>
        </r>
      </text>
    </comment>
    <comment ref="B114" authorId="0" shapeId="0" xr:uid="{ED98723E-3794-054A-B0A2-AFED1F4E9783}">
      <text>
        <r>
          <rPr>
            <sz val="10"/>
            <color rgb="FF000000"/>
            <rFont val="+mn-lt"/>
            <charset val="1"/>
          </rPr>
          <t xml:space="preserve">Estimate how many people you will need to hire, for how many days each quarter, times the number of hours per day they will work
</t>
        </r>
      </text>
    </comment>
    <comment ref="B135" authorId="0" shapeId="0" xr:uid="{5D5CBDD4-CCCB-3D44-8DF9-01F6A3420FB5}">
      <text>
        <r>
          <rPr>
            <sz val="10"/>
            <color rgb="FF000000"/>
            <rFont val="+mn-lt"/>
            <charset val="1"/>
          </rPr>
          <t xml:space="preserve">Estimate the number of days you will need to work each quarter times the hours you will work per day
</t>
        </r>
      </text>
    </comment>
    <comment ref="B136" authorId="0" shapeId="0" xr:uid="{DAC48654-C046-0247-B3E0-860C4081D8B8}">
      <text>
        <r>
          <rPr>
            <sz val="10"/>
            <color rgb="FF000000"/>
            <rFont val="+mn-lt"/>
            <charset val="1"/>
          </rPr>
          <t xml:space="preserve">Estimate how many people you will need to hire, for how many days each quarter, times the number of hours per day they will work
</t>
        </r>
      </text>
    </comment>
    <comment ref="B139" authorId="0" shapeId="0" xr:uid="{48F197BE-D1C6-FC40-ABE6-80ECEB185877}">
      <text>
        <r>
          <rPr>
            <sz val="10"/>
            <color rgb="FF000000"/>
            <rFont val="+mn-lt"/>
            <charset val="1"/>
          </rPr>
          <t xml:space="preserve">This value is picked up from the startup cost page for grow out operations. If you need to adjust the number for years 2 and 3, enter your own estimate into the cells in those years. If you change your mind, you need to re-enter the formula by copying the contents of the Year 1 cell. </t>
        </r>
      </text>
    </comment>
    <comment ref="B140" authorId="1" shapeId="0" xr:uid="{B88F5511-2F91-D645-9873-BD297CB27AA6}">
      <text>
        <r>
          <rPr>
            <sz val="10"/>
            <color rgb="FF000000"/>
            <rFont val="+mn-lt"/>
            <charset val="1"/>
          </rPr>
          <t xml:space="preserve">This value is the total of all "consumables" noted in the start up farm input page
</t>
        </r>
      </text>
    </comment>
    <comment ref="B157" authorId="0" shapeId="0" xr:uid="{B0BB4E3D-87D9-5640-A9F0-DE3C1E5A797B}">
      <text>
        <r>
          <rPr>
            <sz val="10"/>
            <color rgb="FF000000"/>
            <rFont val="+mn-lt"/>
            <charset val="1"/>
          </rPr>
          <t xml:space="preserve">Estimate the number of days you will need to work each quarter times the hours you will work per day
</t>
        </r>
      </text>
    </comment>
    <comment ref="B158" authorId="0" shapeId="0" xr:uid="{2E66ED10-55EE-B34A-B97A-D461766B039E}">
      <text>
        <r>
          <rPr>
            <sz val="10"/>
            <color rgb="FF000000"/>
            <rFont val="+mn-lt"/>
            <charset val="1"/>
          </rPr>
          <t xml:space="preserve">Estimate how many people you will need to hire, for how many days each quarter, times the number of hours per day they will work
</t>
        </r>
      </text>
    </comment>
    <comment ref="B179" authorId="0" shapeId="0" xr:uid="{D1C0E250-2CC4-1747-B54F-60085C0EA78E}">
      <text>
        <r>
          <rPr>
            <sz val="10"/>
            <color rgb="FF000000"/>
            <rFont val="+mn-lt"/>
            <charset val="1"/>
          </rPr>
          <t xml:space="preserve">Estimate the number of days you will need to work each quarter times the hours you will work per day
</t>
        </r>
      </text>
    </comment>
    <comment ref="B180" authorId="0" shapeId="0" xr:uid="{ADE00E0F-80CB-024A-A2AC-3A9E5EF11EDC}">
      <text>
        <r>
          <rPr>
            <sz val="10"/>
            <color rgb="FF000000"/>
            <rFont val="+mn-lt"/>
            <charset val="1"/>
          </rPr>
          <t xml:space="preserve">Estimate how many people you will need to hire, for how many days each quarter, times the number of hours per day they will work
</t>
        </r>
      </text>
    </comment>
    <comment ref="B203" authorId="0" shapeId="0" xr:uid="{AC7572D8-726B-FC44-90C7-4ECB24157D82}">
      <text>
        <r>
          <rPr>
            <sz val="10"/>
            <color rgb="FF000000"/>
            <rFont val="+mn-lt"/>
            <charset val="1"/>
          </rPr>
          <t xml:space="preserve">Estimate the number of days you will need to work each quarter times the hours you will work per day
</t>
        </r>
      </text>
    </comment>
    <comment ref="B204" authorId="0" shapeId="0" xr:uid="{E4C5F9B9-7346-2548-A80A-7B5AA141C0D5}">
      <text>
        <r>
          <rPr>
            <sz val="10"/>
            <color rgb="FF000000"/>
            <rFont val="+mn-lt"/>
            <charset val="1"/>
          </rPr>
          <t xml:space="preserve">Estimate how many people you will need to hire, for how many days each quarter, times the number of hours per day they will work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C20" authorId="0" shapeId="0" xr:uid="{01D78741-3FB9-6144-9CD7-30F182983F53}">
      <text>
        <r>
          <rPr>
            <b/>
            <sz val="10"/>
            <color rgb="FF000000"/>
            <rFont val="Tahoma"/>
            <family val="2"/>
          </rPr>
          <t>Tammy Warner:</t>
        </r>
        <r>
          <rPr>
            <sz val="10"/>
            <color rgb="FF000000"/>
            <rFont val="Tahoma"/>
            <family val="2"/>
          </rPr>
          <t xml:space="preserve">
</t>
        </r>
        <r>
          <rPr>
            <sz val="10"/>
            <color rgb="FF000000"/>
            <rFont val="Calibri"/>
            <family val="2"/>
          </rPr>
          <t xml:space="preserve">The operating cycle for kelp farming begins with nursery activities in the September time frame (Q3 of the calendar year) and ends with harvest in the May/June time frame (Q2 of the calendar year). These financial projectsion follow that operating cycle.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B40" authorId="0" shapeId="0" xr:uid="{5A9C7C26-D6C7-1140-B4E9-3EC2EBD84A8B}">
      <text>
        <r>
          <rPr>
            <sz val="10"/>
            <color rgb="FF000000"/>
            <rFont val="Tahoma"/>
            <family val="2"/>
          </rPr>
          <t xml:space="preserve">Although there is a spot here for "other" fixed assets, you really should enter them in the start up worksheet for your business model.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Tammy Warner</author>
    <author>Miss Smarty Pants</author>
  </authors>
  <commentList>
    <comment ref="D35" authorId="0" shapeId="0" xr:uid="{B44DB04F-9753-9F49-95DF-AF476614715B}">
      <text>
        <r>
          <rPr>
            <sz val="10"/>
            <color rgb="FF000000"/>
            <rFont val="+mn-lt"/>
            <charset val="1"/>
          </rPr>
          <t>The operating cycle for kelp farming begins with nursery activities in the September time frame (Q3 of the calendar year) and ends with harvest in the May/June time frame (Q2 of the calendar year). These financial projectsion follow that operating cycle.</t>
        </r>
      </text>
    </comment>
    <comment ref="I44" authorId="1" shapeId="0" xr:uid="{3A692AE9-44C7-B44A-9F4E-54A820CA9E9F}">
      <text>
        <r>
          <rPr>
            <sz val="10"/>
            <color rgb="FF000000"/>
            <rFont val="Tahoma"/>
            <family val="2"/>
          </rPr>
          <t xml:space="preserve">This is the expansion cost derived from the difference in the number of arrays from year 1 to year 2, times the cost per array
</t>
        </r>
      </text>
    </comment>
    <comment ref="L44" authorId="0" shapeId="0" xr:uid="{6EF3EE60-8789-864B-8773-4D542F9ACE19}">
      <text>
        <r>
          <rPr>
            <sz val="10"/>
            <color rgb="FF000000"/>
            <rFont val="+mn-lt"/>
            <charset val="1"/>
          </rPr>
          <t xml:space="preserve">This value is picked up from your start up pages where you've indicated assets that need to be replaced in year 3. If you have additional plans for fixed assets in year 3, enter those values in later quarters.
</t>
        </r>
      </text>
    </comment>
    <comment ref="M44" authorId="1" shapeId="0" xr:uid="{AE2CC0B9-714A-2F45-831D-6AA38CC2E74E}">
      <text>
        <r>
          <rPr>
            <sz val="10"/>
            <color rgb="FF000000"/>
            <rFont val="Tahoma"/>
            <family val="2"/>
          </rPr>
          <t xml:space="preserve">This is the expansion cost derived from the difference in the number of arrays from year 1 to year 2, times the cost per array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Tammy Warner</author>
  </authors>
  <commentList>
    <comment ref="C28" authorId="0" shapeId="0" xr:uid="{B7AAF23D-30B8-A94F-9E14-2A129A5DD67D}">
      <text>
        <r>
          <rPr>
            <b/>
            <sz val="10"/>
            <color rgb="FF000000"/>
            <rFont val="Tahoma"/>
            <family val="2"/>
          </rPr>
          <t>total cost excluding owner's labor divided by number of pounds</t>
        </r>
      </text>
    </comment>
    <comment ref="K28" authorId="0" shapeId="0" xr:uid="{467C6E53-856C-3D4F-8E4D-89AE3053E82A}">
      <text>
        <r>
          <rPr>
            <b/>
            <sz val="10"/>
            <color rgb="FF000000"/>
            <rFont val="Tahoma"/>
            <family val="2"/>
          </rPr>
          <t>total cost excluding owner's labor divided by number of pounds</t>
        </r>
      </text>
    </comment>
    <comment ref="D38" authorId="0" shapeId="0" xr:uid="{54DCBE38-CAE2-FE4D-B1CE-BA8A0B862404}">
      <text>
        <r>
          <rPr>
            <b/>
            <sz val="10"/>
            <color rgb="FF000000"/>
            <rFont val="Tahoma"/>
            <family val="2"/>
          </rPr>
          <t>total cost excluding owner's labor divided by number of pounds</t>
        </r>
      </text>
    </comment>
    <comment ref="K38" authorId="0" shapeId="0" xr:uid="{D4E0CDFA-F13C-1442-BFA9-CF8DCB477738}">
      <text>
        <r>
          <rPr>
            <b/>
            <sz val="10"/>
            <color rgb="FF000000"/>
            <rFont val="Tahoma"/>
            <family val="2"/>
          </rPr>
          <t>total cost excluding owner's labor divided by number of pounds</t>
        </r>
      </text>
    </comment>
    <comment ref="C63" authorId="0" shapeId="0" xr:uid="{2D67F292-010C-C44C-90FC-0CDF08CFEFF2}">
      <text>
        <r>
          <rPr>
            <b/>
            <sz val="10"/>
            <color rgb="FF000000"/>
            <rFont val="Tahoma"/>
            <family val="2"/>
          </rPr>
          <t>total cost excluding owner's labor divided by number of pounds</t>
        </r>
      </text>
    </comment>
    <comment ref="K63" authorId="0" shapeId="0" xr:uid="{1F3B19E8-C871-D943-9820-4C0E7711F747}">
      <text>
        <r>
          <rPr>
            <b/>
            <sz val="10"/>
            <color rgb="FF000000"/>
            <rFont val="Tahoma"/>
            <family val="2"/>
          </rPr>
          <t>total cost excluding owner's labor divided by number of pounds</t>
        </r>
      </text>
    </comment>
    <comment ref="C73" authorId="0" shapeId="0" xr:uid="{EACE25F1-799E-0B4F-A85A-21C6A29E5489}">
      <text>
        <r>
          <rPr>
            <b/>
            <sz val="10"/>
            <color rgb="FF000000"/>
            <rFont val="Tahoma"/>
            <family val="2"/>
          </rPr>
          <t>total cost excluding owner's labor divided by number of pounds</t>
        </r>
      </text>
    </comment>
    <comment ref="K73" authorId="0" shapeId="0" xr:uid="{14497A31-71B3-3D46-A6A0-04EC3AC63416}">
      <text>
        <r>
          <rPr>
            <b/>
            <sz val="10"/>
            <color rgb="FF000000"/>
            <rFont val="Tahoma"/>
            <family val="2"/>
          </rPr>
          <t>total cost excluding owner's labor divided by number of pounds</t>
        </r>
      </text>
    </comment>
    <comment ref="C99" authorId="0" shapeId="0" xr:uid="{D2ADD240-38A5-5345-AD40-2EB580BDEE60}">
      <text>
        <r>
          <rPr>
            <b/>
            <sz val="10"/>
            <color rgb="FF000000"/>
            <rFont val="Tahoma"/>
            <family val="2"/>
          </rPr>
          <t>total cost excluding owner's labor divided by number of pounds</t>
        </r>
      </text>
    </comment>
    <comment ref="K99" authorId="0" shapeId="0" xr:uid="{1154E6ED-1140-8144-B75B-18FA645719CD}">
      <text>
        <r>
          <rPr>
            <b/>
            <sz val="10"/>
            <color rgb="FF000000"/>
            <rFont val="Tahoma"/>
            <family val="2"/>
          </rPr>
          <t>total cost excluding owner's labor divided by number of pounds</t>
        </r>
      </text>
    </comment>
    <comment ref="C109" authorId="0" shapeId="0" xr:uid="{A82279EA-494B-4C46-9357-AD8FBE1A4033}">
      <text>
        <r>
          <rPr>
            <b/>
            <sz val="10"/>
            <color rgb="FF000000"/>
            <rFont val="Tahoma"/>
            <family val="2"/>
          </rPr>
          <t>total cost excluding owner's labor divided by number of pounds</t>
        </r>
      </text>
    </comment>
    <comment ref="K109" authorId="0" shapeId="0" xr:uid="{5B2D87F9-2660-7746-A376-31C7091A607F}">
      <text>
        <r>
          <rPr>
            <b/>
            <sz val="10"/>
            <color rgb="FF000000"/>
            <rFont val="Tahoma"/>
            <family val="2"/>
          </rPr>
          <t>total cost excluding owner's labor divided by number of pounds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Tammy Warner</author>
    <author>Heather Hendy</author>
  </authors>
  <commentList>
    <comment ref="C29" authorId="0" shapeId="0" xr:uid="{3618D824-F164-2E46-87C8-2552AB25C401}">
      <text>
        <r>
          <rPr>
            <sz val="10"/>
            <color rgb="FF000000"/>
            <rFont val="Calibri"/>
            <family val="2"/>
          </rPr>
          <t xml:space="preserve">The operating cycle for kelp farming begins with nursery activities in the September time frame (Q3 of the calendar year) and ends with harvest in the May/June time frame (Q2 of the calendar year). These financial projectsion follow that operating cycle.
</t>
        </r>
      </text>
    </comment>
    <comment ref="B55" authorId="1" shapeId="0" xr:uid="{DAE1AA31-5F6F-294C-A4FC-3AEC744B3D8A}">
      <text>
        <r>
          <rPr>
            <sz val="11"/>
            <color rgb="FF000000"/>
            <rFont val="Gill Sans MT"/>
            <family val="2"/>
          </rPr>
          <t xml:space="preserve">
</t>
        </r>
        <r>
          <rPr>
            <sz val="11"/>
            <color rgb="FF000000"/>
            <rFont val="Gill Sans MT"/>
            <family val="2"/>
          </rPr>
          <t>Also known as</t>
        </r>
        <r>
          <rPr>
            <b/>
            <sz val="11"/>
            <color rgb="FF000000"/>
            <rFont val="Gill Sans MT"/>
            <family val="2"/>
          </rPr>
          <t xml:space="preserve"> EBITDA</t>
        </r>
        <r>
          <rPr>
            <sz val="11"/>
            <color rgb="FF000000"/>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Miss Smarty Pants</author>
  </authors>
  <commentList>
    <comment ref="E33" authorId="0" shapeId="0" xr:uid="{895038A3-4FB9-E549-8F6C-110DD564CA74}">
      <text>
        <r>
          <rPr>
            <sz val="10"/>
            <color rgb="FF000000"/>
            <rFont val="Tahoma"/>
            <family val="2"/>
          </rPr>
          <t>Note: you will need to unprotect the input sheets in order to use a cell reference for these total values</t>
        </r>
      </text>
    </comment>
  </commentList>
</comments>
</file>

<file path=xl/sharedStrings.xml><?xml version="1.0" encoding="utf-8"?>
<sst xmlns="http://schemas.openxmlformats.org/spreadsheetml/2006/main" count="1980" uniqueCount="1032">
  <si>
    <t>Integrated Financial Planning Model for Kelp Aquaculture</t>
  </si>
  <si>
    <t>None</t>
  </si>
  <si>
    <t>Direct sales (low volume)</t>
  </si>
  <si>
    <t>Company name</t>
  </si>
  <si>
    <t>Your Production Model</t>
  </si>
  <si>
    <t xml:space="preserve">Nursery model:   </t>
  </si>
  <si>
    <t xml:space="preserve">Farm model:   </t>
  </si>
  <si>
    <t>Your Revenue Model</t>
  </si>
  <si>
    <t xml:space="preserve">Farm Revenue model (2):   </t>
  </si>
  <si>
    <t>Price per spool</t>
  </si>
  <si>
    <t>Price per foot (calculated)</t>
  </si>
  <si>
    <t>Percent of production being sold</t>
  </si>
  <si>
    <t>Revenue models: Sale of Kelp - revenues occur in Q2 (May time frame)</t>
  </si>
  <si>
    <t>Model 1: direct sales to restaurants/farmers' markets (farmer delivers)</t>
  </si>
  <si>
    <t>Price to farmer (per pound)</t>
  </si>
  <si>
    <t xml:space="preserve">Direct sales wet weight to end consumers, restaurants, markets, where the farmer is responsible for distribution and logistics. Typically lower volume. Good for startup operations, growers looking to produce up to 5,000 pounds, farms operated by 1-2 individuals, and independent farmers who may want to process all the crop themselves. </t>
  </si>
  <si>
    <t>Percent of production sold through this channel</t>
  </si>
  <si>
    <t>Model 2: Dockside sales</t>
  </si>
  <si>
    <t>Tier 1: Price to farmer (per pound)</t>
  </si>
  <si>
    <t xml:space="preserve">Dockside sales to buyers/processors/distributors (“farmgate”), where the farmer is not responsible for distribution and logistics. Typically higher volume. Prices can vary due to market conditions. </t>
  </si>
  <si>
    <t>Tier 2: Price to farmer (per pound)</t>
  </si>
  <si>
    <t>Tier 3: Price to farmer (per pound)</t>
  </si>
  <si>
    <t>Tier 4: Price to farmer (per pound)</t>
  </si>
  <si>
    <t>Model 3: Farmer retains the product for themselves</t>
  </si>
  <si>
    <t xml:space="preserve">Farmers may choose to hold back some portion of their harvest for later use. </t>
  </si>
  <si>
    <t>Q3</t>
  </si>
  <si>
    <t>Q4</t>
  </si>
  <si>
    <t>Q1</t>
  </si>
  <si>
    <t>Q2</t>
  </si>
  <si>
    <t>Summary area for pricing to flow to other parts of the model</t>
  </si>
  <si>
    <t>Price per foot of seed string produced</t>
  </si>
  <si>
    <t>Price per pound of kelp</t>
  </si>
  <si>
    <t>Start up costs for a kelp nursery operation:  Please read this text box before you begin.</t>
  </si>
  <si>
    <t xml:space="preserve"> </t>
  </si>
  <si>
    <t xml:space="preserve">Business Model </t>
  </si>
  <si>
    <t xml:space="preserve">Nursery revenue model:   </t>
  </si>
  <si>
    <t xml:space="preserve">Farm revenue model (1):   </t>
  </si>
  <si>
    <t xml:space="preserve">Farm revenue model (2):   </t>
  </si>
  <si>
    <t>Key Input and Output</t>
  </si>
  <si>
    <t>Number of tanks</t>
  </si>
  <si>
    <t>Spools per tank</t>
  </si>
  <si>
    <t>Outputs</t>
  </si>
  <si>
    <t>Per foot</t>
  </si>
  <si>
    <t>1. Nursery facility and capital expenditures</t>
  </si>
  <si>
    <t xml:space="preserve">Purpose: You will need to have a physical space suitable for growing kelp spores to the level where they can be planted out. </t>
  </si>
  <si>
    <t>Things to Consider:</t>
  </si>
  <si>
    <t xml:space="preserve">Does your proposed space have the necessary electrical, plumbing, drainage, climate control, wastewater treatment capacity to handle this type of use? Are special permits required? </t>
  </si>
  <si>
    <t>Cost</t>
  </si>
  <si>
    <t>How many?</t>
  </si>
  <si>
    <t>Total up front cost</t>
  </si>
  <si>
    <t>Life expectancy (years)</t>
  </si>
  <si>
    <t>Annual cost</t>
  </si>
  <si>
    <t>Small special purpose building (i.e. shipping container)</t>
  </si>
  <si>
    <t>Renovations to existing building</t>
  </si>
  <si>
    <t>Pick up truck</t>
  </si>
  <si>
    <t>Land (0.5 acres)</t>
  </si>
  <si>
    <t>n/a</t>
  </si>
  <si>
    <t>Building (2000 sf, including internal systems suitable for this purpose)</t>
  </si>
  <si>
    <t>Boat, engine, trailer, winch, safety equipment</t>
  </si>
  <si>
    <t>Total up-front cost for site work and capital expenditures</t>
  </si>
  <si>
    <t>Depreciation</t>
  </si>
  <si>
    <t>Portion of up-front cost that is variable (items to be replaced annually):</t>
  </si>
  <si>
    <t>consumables</t>
  </si>
  <si>
    <t>2. Seawater Transport and Containment System </t>
  </si>
  <si>
    <t>Purpose: Transport seawater to nursery tanks </t>
  </si>
  <si>
    <t>Volume of water being used in system, ability to handle weight of filled containers, frequency of water transport, proximity to seawater source, necessity of seawater reservoir, available space for seawater reservoir, sterilization of water before or after reservoir storage </t>
  </si>
  <si>
    <t>Seawater transport containers (watertight containers that can be lifted out of the water and transported to your facility)</t>
  </si>
  <si>
    <t xml:space="preserve">*Plastic carboys (low volume) </t>
  </si>
  <si>
    <t xml:space="preserve">*Gas containers (low volume) </t>
  </si>
  <si>
    <t>*Insulated bulk fishing container (high volume)</t>
  </si>
  <si>
    <t>Seawater reservoir containers</t>
  </si>
  <si>
    <t xml:space="preserve">*Plastic holding tank(s) </t>
  </si>
  <si>
    <t xml:space="preserve">*Trash can (not recommended for storage after sterilization) </t>
  </si>
  <si>
    <t>Seawater transport system</t>
  </si>
  <si>
    <t>*Pipes</t>
  </si>
  <si>
    <t>*Pumps</t>
  </si>
  <si>
    <t>*Seawater reservoir containers</t>
  </si>
  <si>
    <t>In addition, you may need to purchase various equipment including a boat etc. and incidentals to allow you to physically get the water into containers and to your nursery facility</t>
  </si>
  <si>
    <t>Average cost</t>
  </si>
  <si>
    <t>Buckets</t>
  </si>
  <si>
    <t>funnels</t>
  </si>
  <si>
    <t>rope</t>
  </si>
  <si>
    <t>Waders</t>
  </si>
  <si>
    <t>Gloves</t>
  </si>
  <si>
    <t>Other #1</t>
  </si>
  <si>
    <t>Other #2</t>
  </si>
  <si>
    <t>Other #3</t>
  </si>
  <si>
    <t>Other #4</t>
  </si>
  <si>
    <t>PVC pipes</t>
  </si>
  <si>
    <t>Water intake structure</t>
  </si>
  <si>
    <t>Valves/fittings/screens</t>
  </si>
  <si>
    <t>3. Seawater filtration/sterilization system</t>
  </si>
  <si>
    <t>Purpose: Eliminate potential contaminants (bacteria, diatoms, microalgae) in natural seawater used in the system </t>
  </si>
  <si>
    <t>Cost of sterilization methods (low volume can use heat to sterilize water), ability of seawater to flow-through system, access to electrical outlets to run UV light/water pump</t>
  </si>
  <si>
    <t>System Components:</t>
  </si>
  <si>
    <t>Seawater filters – 3 cartridge system </t>
  </si>
  <si>
    <t xml:space="preserve">*Filter cartridges (20, 5, 1 micron) </t>
  </si>
  <si>
    <t xml:space="preserve">*Cartridge housings </t>
  </si>
  <si>
    <t xml:space="preserve">*Tubing or PVC connectors </t>
  </si>
  <si>
    <t>UV light</t>
  </si>
  <si>
    <t xml:space="preserve">Submersible water pump </t>
  </si>
  <si>
    <t>*MD3 pump, mag drive pump, 350 gph, 35 W</t>
  </si>
  <si>
    <t>Water tubing and connectors </t>
  </si>
  <si>
    <t>Equipment for Seawater Filtration/Sterilization</t>
  </si>
  <si>
    <t>Peristaltic pump/tubing/valves</t>
  </si>
  <si>
    <t>PVC pipe and fittings/pipe supports</t>
  </si>
  <si>
    <t>Filter cartridges</t>
  </si>
  <si>
    <t xml:space="preserve">Filters (fine) – 2 (0.45 micron and 0.2 micron) </t>
  </si>
  <si>
    <t>PVC pipe and fittings</t>
  </si>
  <si>
    <t xml:space="preserve">UV sterilizer </t>
  </si>
  <si>
    <t>PVC pipes and fitings/digital flow meters</t>
  </si>
  <si>
    <t>PVC pipes and fittings</t>
  </si>
  <si>
    <t>digital flow meters</t>
  </si>
  <si>
    <t>Racks/table</t>
  </si>
  <si>
    <t xml:space="preserve">Freshwater inflow/PVC pipe/fittings </t>
  </si>
  <si>
    <t>Hose</t>
  </si>
  <si>
    <t>Total up-front cost for seawater filtration/sterilization</t>
  </si>
  <si>
    <t>Purpose: Obtain the kelp spores which will form the basis for your nursery operation</t>
  </si>
  <si>
    <t>SCUBA gear package</t>
  </si>
  <si>
    <t>Dive bag</t>
  </si>
  <si>
    <t xml:space="preserve">Coolers for transport of sorus tissue </t>
  </si>
  <si>
    <t>Ice packs</t>
  </si>
  <si>
    <t>Waterproof notebook</t>
  </si>
  <si>
    <t>Knife</t>
  </si>
  <si>
    <t>Scissors</t>
  </si>
  <si>
    <t>Collection bag/burlap bag</t>
  </si>
  <si>
    <t>5. Nursery Tank Culture system</t>
  </si>
  <si>
    <t>Purpose: Cultivate seed spools in a temperature- controlled environment </t>
  </si>
  <si>
    <t>Number of spools desired, volume of water in system, additional tanks for weekly water changes, methods for sterilizing tubing and containers, method for keeping water chilled</t>
  </si>
  <si>
    <t>External water pump</t>
  </si>
  <si>
    <t xml:space="preserve">Aquarium chiller (system set at 50F)  OR whole-room refrigeration/temp control system (Coolbot) </t>
  </si>
  <si>
    <t xml:space="preserve">Rack to hold settling tubes and spools upright </t>
  </si>
  <si>
    <t>Temp and power alarm alert system</t>
  </si>
  <si>
    <t>Water tubing and connectors</t>
  </si>
  <si>
    <t xml:space="preserve">Insulated room </t>
  </si>
  <si>
    <t>Plexiglass lid</t>
  </si>
  <si>
    <t>Water Chillers (1/aquaria)</t>
  </si>
  <si>
    <t xml:space="preserve">Cutting board </t>
  </si>
  <si>
    <t xml:space="preserve">Storage cabinet </t>
  </si>
  <si>
    <t>Fine file</t>
  </si>
  <si>
    <t>Tank syphons</t>
  </si>
  <si>
    <t>Sandpaper</t>
  </si>
  <si>
    <t>Total up-front cost for Nursery tank culture system</t>
  </si>
  <si>
    <t>6. Light system</t>
  </si>
  <si>
    <t>Purpose: Provide seed spools with adaptive light for growth</t>
  </si>
  <si>
    <t>Components:</t>
  </si>
  <si>
    <t>Light bulbs and fixtures </t>
  </si>
  <si>
    <t xml:space="preserve"> Photoperiodic timers (12hr:12hr) </t>
  </si>
  <si>
    <t xml:space="preserve">Zip ties </t>
  </si>
  <si>
    <t xml:space="preserve">Staging for light fixtures </t>
  </si>
  <si>
    <t xml:space="preserve">PVC piping </t>
  </si>
  <si>
    <t xml:space="preserve">PVC primer </t>
  </si>
  <si>
    <t xml:space="preserve">PVC cement </t>
  </si>
  <si>
    <t xml:space="preserve">Mirrors </t>
  </si>
  <si>
    <t>Fluorescent ballasts</t>
  </si>
  <si>
    <t>Switch box</t>
  </si>
  <si>
    <t>Timer</t>
  </si>
  <si>
    <t xml:space="preserve">Mesh screening to control light intensity </t>
  </si>
  <si>
    <t>Mirrors</t>
  </si>
  <si>
    <t>Total up-front cost for Light system</t>
  </si>
  <si>
    <t>7. Aeration system</t>
  </si>
  <si>
    <t>Purpose: Provide seed spools with adequate aeration; maintain system pH</t>
  </si>
  <si>
    <t>Aquarium aeration pumps </t>
  </si>
  <si>
    <t>Aeration tubing </t>
  </si>
  <si>
    <t>Air pumps</t>
  </si>
  <si>
    <t>Air hoses</t>
  </si>
  <si>
    <t>Submersible pumps and plumbing</t>
  </si>
  <si>
    <t>Flow regulation valves</t>
  </si>
  <si>
    <t>Total up-front cost for Aeration system</t>
  </si>
  <si>
    <t>8. Seed Spools</t>
  </si>
  <si>
    <t>Purpose: Provide substrate for juvenile kelp spores to attach and grow</t>
  </si>
  <si>
    <t>Spool size, desired length of seeded line, number of spools able to be contained in culture tank system, maintenance of sterile spool conditions before and during culture, time required to seed spools </t>
  </si>
  <si>
    <t>PVC pipe </t>
  </si>
  <si>
    <t>Racks</t>
  </si>
  <si>
    <t xml:space="preserve">Food grade rubber bands </t>
  </si>
  <si>
    <t>Seed string (1mm nylon string (tufting twine #9))</t>
  </si>
  <si>
    <t>Total up-front cost for Seed Spools</t>
  </si>
  <si>
    <t>9. Laboratory Equipment</t>
  </si>
  <si>
    <t>Work Tables - metal</t>
  </si>
  <si>
    <t xml:space="preserve">Storage cabinets (for lab equipment and chemicals) </t>
  </si>
  <si>
    <t>Fluorescent lights inside refrigerator with ballasts outside</t>
  </si>
  <si>
    <t>Temperature alarm monitoring system</t>
  </si>
  <si>
    <t xml:space="preserve">Digital Thermometer </t>
  </si>
  <si>
    <t>Submersible thermometer</t>
  </si>
  <si>
    <t>Microscope slides</t>
  </si>
  <si>
    <t>Microscope cover slips</t>
  </si>
  <si>
    <t>API nitrate test kit</t>
  </si>
  <si>
    <t>Calibration solutions</t>
  </si>
  <si>
    <t>Dissolved oxygen meter with thermometer</t>
  </si>
  <si>
    <t>Refractometer</t>
  </si>
  <si>
    <t>Light meter</t>
  </si>
  <si>
    <t>Analytical balance that can read to four decimal points</t>
  </si>
  <si>
    <t>Hemocytometer</t>
  </si>
  <si>
    <t>Cell counting chambers</t>
  </si>
  <si>
    <t xml:space="preserve">Deionized water  </t>
  </si>
  <si>
    <t xml:space="preserve">10% hydrochloric acid solution </t>
  </si>
  <si>
    <t xml:space="preserve">Graduated Cylinders (range of sizes 10ml to 500ml) </t>
  </si>
  <si>
    <t>Large plastic garbage cans</t>
  </si>
  <si>
    <t>Sponges</t>
  </si>
  <si>
    <t>Garden hose</t>
  </si>
  <si>
    <t>Cutting board</t>
  </si>
  <si>
    <t xml:space="preserve"> Squirt bottle</t>
  </si>
  <si>
    <t>Tongs</t>
  </si>
  <si>
    <t>tweezers</t>
  </si>
  <si>
    <t xml:space="preserve">Forceps </t>
  </si>
  <si>
    <t xml:space="preserve">Spatula </t>
  </si>
  <si>
    <t>Plastic tub/container with lid</t>
  </si>
  <si>
    <t>Paper towels</t>
  </si>
  <si>
    <t>Sodium thiosulfate (sterilizing equipment)</t>
  </si>
  <si>
    <t>Clorox bleach</t>
  </si>
  <si>
    <t xml:space="preserve">Laboratory detergent </t>
  </si>
  <si>
    <t>Cleaning brushes</t>
  </si>
  <si>
    <t>70% isopropyl alcohol</t>
  </si>
  <si>
    <t>Ethanol 70%</t>
  </si>
  <si>
    <t>Aluminum foil</t>
  </si>
  <si>
    <t>Pipettes</t>
  </si>
  <si>
    <t>Micropipetes</t>
  </si>
  <si>
    <t>Lens paper</t>
  </si>
  <si>
    <t>Calculator</t>
  </si>
  <si>
    <t>Cheese cloth or canning mesh (32 microns)</t>
  </si>
  <si>
    <t xml:space="preserve">Germanium Dioxide (10g) (diatoms control) </t>
  </si>
  <si>
    <t>Goggles</t>
  </si>
  <si>
    <t>Exam gloves</t>
  </si>
  <si>
    <t>Lab coats/apron</t>
  </si>
  <si>
    <t xml:space="preserve">Notebooks (waterproof) </t>
  </si>
  <si>
    <t>Plastic bags</t>
  </si>
  <si>
    <t>Biohazard disposal plastic bags</t>
  </si>
  <si>
    <t xml:space="preserve">Razor or scalpels (sorus) </t>
  </si>
  <si>
    <t>Containers</t>
  </si>
  <si>
    <t>Trays</t>
  </si>
  <si>
    <t xml:space="preserve">3% iodine solution (sorus) </t>
  </si>
  <si>
    <t>Total up-front cost for Laboratory Equipment</t>
  </si>
  <si>
    <t>10. Nutrient Media and Seawater Addititves</t>
  </si>
  <si>
    <t>Total up-front cost for Nutrient Media and Seawater Addititives</t>
  </si>
  <si>
    <t>Summary table for income/cash flow statements and op ex</t>
  </si>
  <si>
    <t>Total annual depreciation</t>
  </si>
  <si>
    <t>Total consumables</t>
  </si>
  <si>
    <t>Summary table to flow through to Sources and Uses, Balance Sheet</t>
  </si>
  <si>
    <t>Land</t>
  </si>
  <si>
    <t>buildings</t>
  </si>
  <si>
    <t>leasehold/building improvements</t>
  </si>
  <si>
    <t>Equipment</t>
  </si>
  <si>
    <t>Furniture and Fixtures, Computers and Peripherals, and Tools</t>
  </si>
  <si>
    <t>Vehicles including boats</t>
  </si>
  <si>
    <t>Supplies</t>
  </si>
  <si>
    <t>consumables from above</t>
  </si>
  <si>
    <t>Licenses</t>
  </si>
  <si>
    <t>from table</t>
  </si>
  <si>
    <t>from above</t>
  </si>
  <si>
    <t>Start up costs for a kelp farm operation: Please read this text box before you begin.</t>
  </si>
  <si>
    <t>Business Model</t>
  </si>
  <si>
    <t>Pounds of usable harvest per foot</t>
  </si>
  <si>
    <t>Length of lines (feet)</t>
  </si>
  <si>
    <t>Total pounds harvested
(calculated as lines*length*pound per foot)</t>
  </si>
  <si>
    <t>Annualized startup costs per pound of usable harvest (Depreciation plus consumables including seed string)</t>
  </si>
  <si>
    <t>Total initial investment required</t>
  </si>
  <si>
    <t>1. Design and Permitting/application</t>
  </si>
  <si>
    <t>Other #2 (specify)</t>
  </si>
  <si>
    <t>Other #3 (specify)</t>
  </si>
  <si>
    <t>Other #4 (specify)</t>
  </si>
  <si>
    <t>Total up-front cost for design and permitting</t>
  </si>
  <si>
    <t>2. Materials for your Grow Out Array</t>
  </si>
  <si>
    <t>How Many?</t>
  </si>
  <si>
    <t>Cost of seed string, per 200' spool</t>
  </si>
  <si>
    <t>Total up-front cost for farm array</t>
  </si>
  <si>
    <t>3. Storage Facility for Gear</t>
  </si>
  <si>
    <t>Up front cost to secure or purchase a storage facility</t>
  </si>
  <si>
    <t xml:space="preserve">Rental deposit for a rented storage facility </t>
  </si>
  <si>
    <t>Total up-front cost for storage facility</t>
  </si>
  <si>
    <t xml:space="preserve">4.   Boat, engine, equipment </t>
  </si>
  <si>
    <t>Engine, equipment, etc.</t>
  </si>
  <si>
    <t>Boat (e.g. 23 foot skiff - specify)</t>
  </si>
  <si>
    <t>Total up-front cost for boat, engine, equipment:</t>
  </si>
  <si>
    <t>Dedicated truck</t>
  </si>
  <si>
    <t>Total up-front cost for a dedicated truck</t>
  </si>
  <si>
    <t>Total up-front cost for containers/totes</t>
  </si>
  <si>
    <t xml:space="preserve">7.    Protective clothing/equipment </t>
  </si>
  <si>
    <t>Total up-front cost for protective clothing</t>
  </si>
  <si>
    <t>Cooler or plastic totes to transport spools</t>
  </si>
  <si>
    <t>Ice packs or other method of cooling</t>
  </si>
  <si>
    <t xml:space="preserve">Transport tube/ Plastic Seed spool holders for cooler </t>
  </si>
  <si>
    <t xml:space="preserve">Cardboard or other packing material </t>
  </si>
  <si>
    <t>Other #1 (specify)</t>
  </si>
  <si>
    <t>Total up-front cost for transport/planting gear</t>
  </si>
  <si>
    <t>9.    Gear for Harvesting</t>
  </si>
  <si>
    <t xml:space="preserve">Knives, sheathes/holders </t>
  </si>
  <si>
    <t xml:space="preserve">Gaff </t>
  </si>
  <si>
    <t>Totes/coolers</t>
  </si>
  <si>
    <t xml:space="preserve">Net bags/bulk bags </t>
  </si>
  <si>
    <t xml:space="preserve">Garbage bin </t>
  </si>
  <si>
    <t>Shovels</t>
  </si>
  <si>
    <t>Brooms</t>
  </si>
  <si>
    <t xml:space="preserve">Water pump and hose for clean-up  </t>
  </si>
  <si>
    <t>Specialized harvest equipment (specify)</t>
  </si>
  <si>
    <t>Total up-front cost for harvest gear</t>
  </si>
  <si>
    <t>10.  Gear for Off-season maintenance</t>
  </si>
  <si>
    <t xml:space="preserve">Scissors </t>
  </si>
  <si>
    <t xml:space="preserve">Power washer </t>
  </si>
  <si>
    <t>Total up-front cost for off season maintenance gear</t>
  </si>
  <si>
    <t>11.  Office equipment</t>
  </si>
  <si>
    <t>Total up-front cost for office equipment</t>
  </si>
  <si>
    <t>annual depreciation</t>
  </si>
  <si>
    <t>Annually recurring (non-seed) expenses</t>
  </si>
  <si>
    <t>Seed expense</t>
  </si>
  <si>
    <t>Building</t>
  </si>
  <si>
    <t>Vehicles</t>
  </si>
  <si>
    <t>Rent deposits</t>
  </si>
  <si>
    <t>difference (look)</t>
  </si>
  <si>
    <t xml:space="preserve">Nursery revenue model: </t>
  </si>
  <si>
    <t xml:space="preserve">Total spools: </t>
  </si>
  <si>
    <t xml:space="preserve">Total usable pounds harvested: </t>
  </si>
  <si>
    <t xml:space="preserve">Key Input Parameters : </t>
  </si>
  <si>
    <t>Operating expenses: Nursery operations</t>
  </si>
  <si>
    <t>Year 1</t>
  </si>
  <si>
    <t>Year 2</t>
  </si>
  <si>
    <t>Year 3</t>
  </si>
  <si>
    <t>Utilities (nursery)</t>
  </si>
  <si>
    <t>Vehicle costs (gas, mileage - boat and truck)</t>
  </si>
  <si>
    <t>Labor - owner's labor (hours times implied rate)</t>
  </si>
  <si>
    <t>Labor - paid labor</t>
  </si>
  <si>
    <t>Supplies and consumables (nursery)</t>
  </si>
  <si>
    <t>Depreciation on nursery equipment</t>
  </si>
  <si>
    <t>Other 1 (specify)</t>
  </si>
  <si>
    <t>Other 2 (specify)</t>
  </si>
  <si>
    <t>Other 3 (specify)</t>
  </si>
  <si>
    <t xml:space="preserve">Total cost </t>
  </si>
  <si>
    <t>Total variable cost including owner labor</t>
  </si>
  <si>
    <t>Total cash outlay</t>
  </si>
  <si>
    <t xml:space="preserve">Things to consider: </t>
  </si>
  <si>
    <t>Are there annual legal/permitting requirements?</t>
  </si>
  <si>
    <t>Legal/Permit expense 2 (specify)</t>
  </si>
  <si>
    <t>Legal/Permit expense 3 (specify)</t>
  </si>
  <si>
    <t>Total cost</t>
  </si>
  <si>
    <t>Total variable cost</t>
  </si>
  <si>
    <t>Build out farm location</t>
  </si>
  <si>
    <t>Things to consider:</t>
  </si>
  <si>
    <t xml:space="preserve">Do you need to re-lay your array each year? </t>
  </si>
  <si>
    <t>Will you need to replace materials?</t>
  </si>
  <si>
    <t xml:space="preserve">Will you need to rent equipment? </t>
  </si>
  <si>
    <t>Materials - new/replacement</t>
  </si>
  <si>
    <t>Materials (Array) - depreciation on original purchase</t>
  </si>
  <si>
    <t>Fuel</t>
  </si>
  <si>
    <t>Total variable cost including owner's labor</t>
  </si>
  <si>
    <t xml:space="preserve">Total  cash outlay </t>
  </si>
  <si>
    <t>Seeding</t>
  </si>
  <si>
    <t>Seeding is an annual expense</t>
  </si>
  <si>
    <t>Seed string (purchase)</t>
  </si>
  <si>
    <t>Annually recurring expenses</t>
  </si>
  <si>
    <t>Farm maintenance</t>
  </si>
  <si>
    <t>You will need to monitor your kelp plants several times over the growing season</t>
  </si>
  <si>
    <t>Harvest</t>
  </si>
  <si>
    <t>There is a limit to how much can be harvested in a day, based on boat size</t>
  </si>
  <si>
    <t>Will you need to rent a boat, barge, other equipment?</t>
  </si>
  <si>
    <t>Do you need a harvest permit?</t>
  </si>
  <si>
    <t>Depreciation on harvest-specific equipment</t>
  </si>
  <si>
    <t>Do you need to disassemble the growing array, and if so do you need to leave bouys in place?</t>
  </si>
  <si>
    <t>Do you need to transport your raw product to the buyer?</t>
  </si>
  <si>
    <t>What will it cost you to store any materials and equipment in the off season?</t>
  </si>
  <si>
    <t>Throughout the year (annual overhead)</t>
  </si>
  <si>
    <t>Annual expense</t>
  </si>
  <si>
    <t>Notes/comments</t>
  </si>
  <si>
    <t>Truck expenses</t>
  </si>
  <si>
    <t>code</t>
  </si>
  <si>
    <t>Fuel for Truck</t>
  </si>
  <si>
    <t>veh</t>
  </si>
  <si>
    <t>(not included in above estimates)</t>
  </si>
  <si>
    <t>Maintenance</t>
  </si>
  <si>
    <t>Truck insurance</t>
  </si>
  <si>
    <t>Truck registration</t>
  </si>
  <si>
    <t xml:space="preserve">Boat </t>
  </si>
  <si>
    <t>Boat storage</t>
  </si>
  <si>
    <t>sga</t>
  </si>
  <si>
    <t>Maintenance on Boats</t>
  </si>
  <si>
    <t>Boat insurance</t>
  </si>
  <si>
    <t>Boat registration</t>
  </si>
  <si>
    <t>Communications</t>
  </si>
  <si>
    <t>Administration</t>
  </si>
  <si>
    <t>Office supplies</t>
  </si>
  <si>
    <t>Electricity</t>
  </si>
  <si>
    <t>util</t>
  </si>
  <si>
    <t>Water</t>
  </si>
  <si>
    <t>Dockside services</t>
  </si>
  <si>
    <t>Fees for Dock Access</t>
  </si>
  <si>
    <t>Rental for off-season gear storage</t>
  </si>
  <si>
    <t>occ</t>
  </si>
  <si>
    <t>Marketing expense</t>
  </si>
  <si>
    <t>Legal/accounting services</t>
  </si>
  <si>
    <t>Insurance expense (business insurance)</t>
  </si>
  <si>
    <t>dep</t>
  </si>
  <si>
    <t>alloc</t>
  </si>
  <si>
    <t>Total annual overhead cost</t>
  </si>
  <si>
    <t xml:space="preserve">Total annual cash outlay </t>
  </si>
  <si>
    <t>Year 1 total cost from above excluding ovh</t>
  </si>
  <si>
    <t>Year 1 total variable cost including owner's labor from above</t>
  </si>
  <si>
    <t>Year 1 total cash outlay from above</t>
  </si>
  <si>
    <t>Total year 1 operating cost less owners labor</t>
  </si>
  <si>
    <t>Summary area for input to P&amp;L: nursery</t>
  </si>
  <si>
    <t>Owner's labor</t>
  </si>
  <si>
    <t>Hired labor</t>
  </si>
  <si>
    <t>Raw materials and consumables</t>
  </si>
  <si>
    <t>in-season Utilities</t>
  </si>
  <si>
    <t>In-season Vehicle costs</t>
  </si>
  <si>
    <t>Other expenses: nursery (call them SG&amp;A)</t>
  </si>
  <si>
    <t>Depreciation - nursery</t>
  </si>
  <si>
    <t>Summary area for input to P&amp;L: Farm</t>
  </si>
  <si>
    <t>Raw materials and Consumables</t>
  </si>
  <si>
    <t>in-season utilities (none)</t>
  </si>
  <si>
    <t>In season Vehicle costs (all from above)</t>
  </si>
  <si>
    <t>Other expenses: Farm (include permits - SG&amp;A)</t>
  </si>
  <si>
    <t>balance check</t>
  </si>
  <si>
    <t>Summary area for input to P&amp;L: Overhead (allocate evenly across quarters)</t>
  </si>
  <si>
    <t>Utilities</t>
  </si>
  <si>
    <t>Occupancy costs</t>
  </si>
  <si>
    <t>Vehicle costs</t>
  </si>
  <si>
    <t>SG&amp;A</t>
  </si>
  <si>
    <t>Allocated annual expenses</t>
  </si>
  <si>
    <t>Additional depreciation</t>
  </si>
  <si>
    <t>Beginning Balance Sheet for your Kelp Aquaculture Business: Please read this text box before you begin.</t>
  </si>
  <si>
    <t xml:space="preserve">Values as of: </t>
  </si>
  <si>
    <t xml:space="preserve">  </t>
  </si>
  <si>
    <t>ASSETS</t>
  </si>
  <si>
    <t>Current Assets</t>
  </si>
  <si>
    <t>Cash</t>
  </si>
  <si>
    <t>Inventory/supplies</t>
  </si>
  <si>
    <t>Other current assets</t>
  </si>
  <si>
    <t>Total Current Assets</t>
  </si>
  <si>
    <t>Fixed Assets</t>
  </si>
  <si>
    <t>Real Estate -- Land</t>
  </si>
  <si>
    <t>Real Estate -- Buildings</t>
  </si>
  <si>
    <t>Leasehold Improvements</t>
  </si>
  <si>
    <t>Furniture and Fixtures</t>
  </si>
  <si>
    <t xml:space="preserve">Other </t>
  </si>
  <si>
    <t>Total Fixed Assets</t>
  </si>
  <si>
    <t>Total Assets</t>
  </si>
  <si>
    <t>LIABILITIES &amp; EQUITY</t>
  </si>
  <si>
    <t>Equity</t>
  </si>
  <si>
    <t>Owner's Equity Investment</t>
  </si>
  <si>
    <t>Sources and Uses of Funds: Please read this text box before you begin</t>
  </si>
  <si>
    <t xml:space="preserve">Kelp farm model:   </t>
  </si>
  <si>
    <t>Uses: Fixed Assets</t>
  </si>
  <si>
    <t>Nursery</t>
  </si>
  <si>
    <t>Farm</t>
  </si>
  <si>
    <t xml:space="preserve">Justification: where and when did you come up with these numbers? </t>
  </si>
  <si>
    <t>Real Estate-Land (and land improvements)</t>
  </si>
  <si>
    <t>Real Estate-Buildings</t>
  </si>
  <si>
    <t>Leasehold and Building Improvements</t>
  </si>
  <si>
    <t>Other</t>
  </si>
  <si>
    <t>Prepaid Insurance Premiums</t>
  </si>
  <si>
    <t>Legal and Accounting Fees</t>
  </si>
  <si>
    <t>Rent Deposits</t>
  </si>
  <si>
    <t>Utility Deposits</t>
  </si>
  <si>
    <t>Supplies (seed string and other consumables)</t>
  </si>
  <si>
    <t>Advertising and Promotions</t>
  </si>
  <si>
    <t>Other Start-Up Costs</t>
  </si>
  <si>
    <t>Working Capital (Cash reserves)</t>
  </si>
  <si>
    <t>Total Operating Capital</t>
  </si>
  <si>
    <t>Total Required Funds</t>
  </si>
  <si>
    <t>Sources of Funding</t>
  </si>
  <si>
    <t>From whom</t>
  </si>
  <si>
    <t>Amount</t>
  </si>
  <si>
    <t>Owner's Equity (cash)</t>
  </si>
  <si>
    <t>Outside Investors (cash)</t>
  </si>
  <si>
    <t>Additional Loans or Debt</t>
  </si>
  <si>
    <t>Loan Rate</t>
  </si>
  <si>
    <t>Term in Months</t>
  </si>
  <si>
    <t>Monthly Payments</t>
  </si>
  <si>
    <t>Commercial Loan</t>
  </si>
  <si>
    <t>Vehicle/Boat Loans</t>
  </si>
  <si>
    <t>Other Bank Debt</t>
  </si>
  <si>
    <t>Total Sources of Funding</t>
  </si>
  <si>
    <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</si>
  <si>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</si>
  <si>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</si>
  <si>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</si>
  <si>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</si>
  <si>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</si>
  <si>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</si>
  <si>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</si>
  <si>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</si>
  <si>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</si>
  <si>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</si>
  <si>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</si>
  <si>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</si>
  <si>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</si>
  <si>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</si>
  <si>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</si>
  <si>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</si>
  <si>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</si>
  <si>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</si>
  <si>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</si>
  <si>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</si>
  <si>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</si>
  <si>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</si>
  <si>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</si>
  <si>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</si>
  <si>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</si>
  <si>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</si>
  <si>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</si>
  <si>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</si>
  <si>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</si>
  <si>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</si>
  <si>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</si>
  <si>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</si>
  <si>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</si>
  <si>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</si>
  <si>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</si>
  <si>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</si>
  <si>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Commercial loan</t>
  </si>
  <si>
    <t>Beg bal</t>
  </si>
  <si>
    <t>Int</t>
  </si>
  <si>
    <t>End bal</t>
  </si>
  <si>
    <t>Vehicle loan</t>
  </si>
  <si>
    <t xml:space="preserve">Other bank debt </t>
  </si>
  <si>
    <t>Total interest each month</t>
  </si>
  <si>
    <t>Summary area for input to P&amp;L</t>
  </si>
  <si>
    <t>Quarter 3</t>
  </si>
  <si>
    <t>Quarter 4</t>
  </si>
  <si>
    <t>Interest from amortized loans</t>
  </si>
  <si>
    <t>Total interest</t>
  </si>
  <si>
    <t>Quarterly Cash payments for bank loans</t>
  </si>
  <si>
    <t>Lines, Cables &amp; Chains</t>
  </si>
  <si>
    <t>Units</t>
  </si>
  <si>
    <t>Unit cost</t>
  </si>
  <si>
    <t>Total Cost</t>
  </si>
  <si>
    <t>3/8 inch, hot dipped, galvanized, steel chain</t>
  </si>
  <si>
    <t>1/4 inch permaflex cable</t>
  </si>
  <si>
    <t>Anchors</t>
  </si>
  <si>
    <t>200 lb. concrete anchor (RMB)</t>
  </si>
  <si>
    <t>Buoys</t>
  </si>
  <si>
    <t>A-1 Polyform A-Series Buoy</t>
  </si>
  <si>
    <t>A-2Polyform A-Series Buoy</t>
  </si>
  <si>
    <t>A-5 Polyform A-Series Buoy</t>
  </si>
  <si>
    <t>Hardware</t>
  </si>
  <si>
    <t>5/8 inch, Screw Pin Anchor Shackles</t>
  </si>
  <si>
    <t>1/2 inch, Screw Pin Anchor Shackles</t>
  </si>
  <si>
    <t>5/8 inch, Pear (other) Links</t>
  </si>
  <si>
    <t>Seizing Wire SS #1 Can 0.041</t>
  </si>
  <si>
    <t>3/8 inch, hot dip galvanized Anchor Swivels</t>
  </si>
  <si>
    <t>5/16 inch, hot dip galvanized Cable Thimbles</t>
  </si>
  <si>
    <t>5/16 inch, hot dip galvanized Cable Clamps</t>
  </si>
  <si>
    <t>10' Aluminum End-Line Spreader</t>
  </si>
  <si>
    <t>10' Aluminum Growline Spreader</t>
  </si>
  <si>
    <t>3/8 inch, 3 strand neutrally buoyant; Hydropro(ft.)</t>
  </si>
  <si>
    <t>1/2 inch, 3 strand neutrally buoyant; Hydropro(ft.)</t>
  </si>
  <si>
    <t>3/8 inch, hot dipped, galvanized, steel chain(ft.)</t>
  </si>
  <si>
    <t>175 lb. fluke anchor (endline)</t>
  </si>
  <si>
    <t>A-4 Polyform A-Series Buoy</t>
  </si>
  <si>
    <t>3/4 inch, 3 strand neutrally buoyant; Hydropro(ft.)</t>
  </si>
  <si>
    <t>300 lb. fluke anchor (endline)</t>
  </si>
  <si>
    <t>Stainless Steel Stein Rings</t>
  </si>
  <si>
    <t>5/16 inch C-Link - Flat SS</t>
  </si>
  <si>
    <t>Enterprise Budget: Standalone Nursery Operation</t>
  </si>
  <si>
    <t>Breakeven Analysis: Standalone Nursery Operation</t>
  </si>
  <si>
    <t>Gross Receipts</t>
  </si>
  <si>
    <t>Weighted average Price/foot</t>
  </si>
  <si>
    <t>Quantity</t>
  </si>
  <si>
    <t>Value or cost for the operation</t>
  </si>
  <si>
    <t>Value or cost per unit of production</t>
  </si>
  <si>
    <t>With owner's labor</t>
  </si>
  <si>
    <t>Without owner's labor</t>
  </si>
  <si>
    <t>Sale of seed string</t>
  </si>
  <si>
    <t>Breakeven price</t>
  </si>
  <si>
    <t>Breakeven sales units</t>
  </si>
  <si>
    <t>Variable costs</t>
  </si>
  <si>
    <t>Breakeven FC</t>
  </si>
  <si>
    <t>Owner's Labor</t>
  </si>
  <si>
    <t>Breakeven VC</t>
  </si>
  <si>
    <t>Owner's Labor - nursery operations</t>
  </si>
  <si>
    <t>Paid Labor</t>
  </si>
  <si>
    <t>hired labor - nursery operations</t>
  </si>
  <si>
    <t xml:space="preserve">Direct materials  </t>
  </si>
  <si>
    <t>Direct materials - nursery operations (seed spools and tubes, nutrient media)</t>
  </si>
  <si>
    <t>Have a standalone nursery index choice here:</t>
  </si>
  <si>
    <t>In-season utilities - nursery operations (Q3 and Q4 only)</t>
  </si>
  <si>
    <t>In-season vehicle costs - nursery operations</t>
  </si>
  <si>
    <t>Total Variable Costs</t>
  </si>
  <si>
    <t>TVC Including owner's labor</t>
  </si>
  <si>
    <t>TVC without owner's labor</t>
  </si>
  <si>
    <t>Net Returns above TVC (Contribution margin)</t>
  </si>
  <si>
    <t xml:space="preserve">Returns above TVC including owner's labor (Contribution margin) </t>
  </si>
  <si>
    <t xml:space="preserve">Returns above TVC without owner's labor (Contribution margin) </t>
  </si>
  <si>
    <t xml:space="preserve">Fixed costs </t>
  </si>
  <si>
    <t>Out of season utilities</t>
  </si>
  <si>
    <t>Vehicle and truck costs, out of season</t>
  </si>
  <si>
    <t>SG&amp;A including permit cost and marketing</t>
  </si>
  <si>
    <t>Annual overhead, other</t>
  </si>
  <si>
    <t xml:space="preserve">Interest </t>
  </si>
  <si>
    <t>Total Fixed Costs</t>
  </si>
  <si>
    <t>Total Costs without owner's labor</t>
  </si>
  <si>
    <t>Net pre-tax returns above Total cost without owner's labor</t>
  </si>
  <si>
    <t>Enterprise Budget: Standalone Kelp Farm Operation</t>
  </si>
  <si>
    <t>Breakeven Analysis: Standalone Kelp Farm Operation</t>
  </si>
  <si>
    <t>Weighted average Price/pound</t>
  </si>
  <si>
    <t>Sale of wet kelp</t>
  </si>
  <si>
    <t>Owner's Labor - Grow out operations</t>
  </si>
  <si>
    <t>hired labor - grow out operations</t>
  </si>
  <si>
    <t>Direct materials - grow out operations (seed string and consumables)</t>
  </si>
  <si>
    <t>Have a standalone Farm index choice here:</t>
  </si>
  <si>
    <t>In-season vehicle costs - Grow out operations</t>
  </si>
  <si>
    <t>Enterprise Budget: Integrated Kelp Nursery and Grow Out Operation</t>
  </si>
  <si>
    <t>Breakeven Analysis: Integrated Operation</t>
  </si>
  <si>
    <t>Weighted average Price/pound(foot)</t>
  </si>
  <si>
    <t>Owner's Labor - Nursery operations</t>
  </si>
  <si>
    <t>Paid Labor - Nursery operations</t>
  </si>
  <si>
    <t>Direct materials - Nursery operations</t>
  </si>
  <si>
    <t>Vehicle and utility costs - Nursery operations</t>
  </si>
  <si>
    <t>Total</t>
  </si>
  <si>
    <t>Sensitivity Analysis: Standalone Nursery Operation</t>
  </si>
  <si>
    <t>Inputs: Nursery Operation</t>
  </si>
  <si>
    <t>Units sold</t>
  </si>
  <si>
    <t>Revenue</t>
  </si>
  <si>
    <t>Price per unit</t>
  </si>
  <si>
    <t>VC per unit</t>
  </si>
  <si>
    <t>Pre-tax profit</t>
  </si>
  <si>
    <t>FC total</t>
  </si>
  <si>
    <t>Breakeven Price</t>
  </si>
  <si>
    <t>FC per unit</t>
  </si>
  <si>
    <t>Breakeven volume</t>
  </si>
  <si>
    <t>TC per unit</t>
  </si>
  <si>
    <t>Total Cost per Foot of seed string</t>
  </si>
  <si>
    <t>Variable Cost per Foot of seed string</t>
  </si>
  <si>
    <t>Weighted average price received</t>
  </si>
  <si>
    <t>Total Fixed Cost</t>
  </si>
  <si>
    <t>Total Cost per pound of kelp</t>
  </si>
  <si>
    <t>Variable Cost per pound of kelp</t>
  </si>
  <si>
    <t>Beginning Balance</t>
  </si>
  <si>
    <t>Cash Inflows</t>
  </si>
  <si>
    <t>Cash Sales</t>
  </si>
  <si>
    <t>Total Cash Inflows</t>
  </si>
  <si>
    <t>Cash Outflows</t>
  </si>
  <si>
    <t>Investing Activities</t>
  </si>
  <si>
    <t>New Fixed Asset Purchases</t>
  </si>
  <si>
    <t>Additional Inventory purchases</t>
  </si>
  <si>
    <t>Operating Activities</t>
  </si>
  <si>
    <t>Cost of Goods Sold</t>
  </si>
  <si>
    <t>Operating Expenses</t>
  </si>
  <si>
    <t>Financing Activities</t>
  </si>
  <si>
    <t>Loan Payments</t>
  </si>
  <si>
    <t>Owners Distribution</t>
  </si>
  <si>
    <t>Total Cash Outflows</t>
  </si>
  <si>
    <t>Net Cash Flows</t>
  </si>
  <si>
    <t>Ending Cash Balance</t>
  </si>
  <si>
    <t xml:space="preserve"> 3 Year Projected Income Statements for</t>
  </si>
  <si>
    <t>Revenue from seed string</t>
  </si>
  <si>
    <t>Revenue from sale of Kelp</t>
  </si>
  <si>
    <t>Revenue from nonconsumptive uses</t>
  </si>
  <si>
    <t>Total Revenue</t>
  </si>
  <si>
    <t>Cost of Goods Sold - Nursery activities (hired labor plus consumables)</t>
  </si>
  <si>
    <t>Total Cost of Goods Sold</t>
  </si>
  <si>
    <t>Gross Margin</t>
  </si>
  <si>
    <t>Total Operating Expenses</t>
  </si>
  <si>
    <t>Income (Before Other Expenses)</t>
  </si>
  <si>
    <t>Other Expenses</t>
  </si>
  <si>
    <t>Interest</t>
  </si>
  <si>
    <t>Total Other Expenses</t>
  </si>
  <si>
    <t>Net Income Before Income Tax</t>
  </si>
  <si>
    <t>Net Profit/Loss</t>
  </si>
  <si>
    <t xml:space="preserve"> 3 Year Projected Balance Sheets for</t>
  </si>
  <si>
    <t>Base period</t>
  </si>
  <si>
    <t>End year 1</t>
  </si>
  <si>
    <t>End year 2</t>
  </si>
  <si>
    <t>End year 3</t>
  </si>
  <si>
    <t>Prepaid Expenses*</t>
  </si>
  <si>
    <t>Fixed Assets**</t>
  </si>
  <si>
    <t>(Less Accumulated Depreciation)</t>
  </si>
  <si>
    <t>Liabilities</t>
  </si>
  <si>
    <t>Commercial Loan Balance</t>
  </si>
  <si>
    <t>Vehicle Loans Balance</t>
  </si>
  <si>
    <t xml:space="preserve">Other Bank Debt Balance </t>
  </si>
  <si>
    <t>Line of Credit Balance****</t>
  </si>
  <si>
    <t>Total  Liabilities</t>
  </si>
  <si>
    <t>Dividends Dispersed/Owners Draw</t>
  </si>
  <si>
    <t>Total Equity</t>
  </si>
  <si>
    <t>Total Liabilities and Equity</t>
  </si>
  <si>
    <t>Balance sheet in or out of balance?</t>
  </si>
  <si>
    <t>Operating expenses:  Please read this text box before you begin.</t>
  </si>
  <si>
    <t>Sensitivity Analysis: Standalone Kelp Farm Operation</t>
  </si>
  <si>
    <t>Inputs: Kelp Farm Operation</t>
  </si>
  <si>
    <t xml:space="preserve">Hours of work - owner's labor </t>
  </si>
  <si>
    <t>Hours of work - hired labor</t>
  </si>
  <si>
    <t>Seedstring (200 ft. spools)</t>
  </si>
  <si>
    <t>Joe Clarke</t>
  </si>
  <si>
    <t>Comments were added to the calculation for Social Security taxes to clarify that salaries above the wage base limited ($117,000 currently) will cause the estimate to be overstated and will require manual calculation.</t>
  </si>
  <si>
    <t>Date Last Revised</t>
  </si>
  <si>
    <t>Revised By</t>
  </si>
  <si>
    <t>Notes</t>
  </si>
  <si>
    <t>Water Transported In</t>
  </si>
  <si>
    <t>Water Pumped In</t>
  </si>
  <si>
    <t>Sell some or all of your seed string to growers</t>
  </si>
  <si>
    <t>Model 2: Sell seed string by the spool or foot</t>
  </si>
  <si>
    <t>Model 1: Provide some or all string to growers free of charge</t>
  </si>
  <si>
    <t>"Water transported in" kelp nursery: Capital expenditures and equipment purchases</t>
  </si>
  <si>
    <t>"Water pumped in" kelp nursery: Capital expenditures and equipment purchases</t>
  </si>
  <si>
    <t>"Water transported in" kelp nursery: Equipment for Seawater Transport and Storage</t>
  </si>
  <si>
    <t>System Components: "Water transported in" kelp nursery</t>
  </si>
  <si>
    <t>System Components: "Water pumped in" kelp nursery</t>
  </si>
  <si>
    <t>"Water pumped in" kelp nursery: Equipment for Seawater Transport and Storage</t>
  </si>
  <si>
    <t>Total up-front cost for collection of sorus tissue</t>
  </si>
  <si>
    <t>Equipment for Collecting Sorus Tissue</t>
  </si>
  <si>
    <t>4. Collection of Sorus Tissue</t>
  </si>
  <si>
    <t>VALUE</t>
  </si>
  <si>
    <t>Total Funding Needed (balance check)</t>
  </si>
  <si>
    <r>
      <t>Value or cost per</t>
    </r>
    <r>
      <rPr>
        <b/>
        <sz val="12"/>
        <color theme="1"/>
        <rFont val="Arial"/>
        <family val="2"/>
      </rPr>
      <t xml:space="preserve"> pound of wet kelp</t>
    </r>
  </si>
  <si>
    <r>
      <t xml:space="preserve">Sensitivity of first year pre-tax profit to changes in </t>
    </r>
    <r>
      <rPr>
        <b/>
        <i/>
        <sz val="12"/>
        <color theme="0"/>
        <rFont val="Arial"/>
        <family val="2"/>
      </rPr>
      <t>Price</t>
    </r>
    <r>
      <rPr>
        <b/>
        <sz val="12"/>
        <color theme="0"/>
        <rFont val="Arial"/>
        <family val="2"/>
      </rPr>
      <t xml:space="preserve"> and </t>
    </r>
    <r>
      <rPr>
        <b/>
        <i/>
        <sz val="12"/>
        <color theme="0"/>
        <rFont val="Arial"/>
        <family val="2"/>
      </rPr>
      <t>Total Cost per foot</t>
    </r>
  </si>
  <si>
    <r>
      <t xml:space="preserve">Sensitivity of first year pre-tax profit to changes in </t>
    </r>
    <r>
      <rPr>
        <b/>
        <i/>
        <sz val="12"/>
        <color theme="0"/>
        <rFont val="Arial"/>
        <family val="2"/>
      </rPr>
      <t>Price</t>
    </r>
    <r>
      <rPr>
        <b/>
        <sz val="12"/>
        <color theme="0"/>
        <rFont val="Arial"/>
        <family val="2"/>
      </rPr>
      <t xml:space="preserve"> and Variab</t>
    </r>
    <r>
      <rPr>
        <b/>
        <i/>
        <sz val="12"/>
        <color theme="0"/>
        <rFont val="Arial"/>
        <family val="2"/>
      </rPr>
      <t>le Cost per foot</t>
    </r>
  </si>
  <si>
    <r>
      <t xml:space="preserve">Sensitivity of first year breakeven price to changes in </t>
    </r>
    <r>
      <rPr>
        <b/>
        <i/>
        <sz val="12"/>
        <color theme="0"/>
        <rFont val="Arial"/>
        <family val="2"/>
      </rPr>
      <t>Variable Cost and Total Fixed Cost</t>
    </r>
  </si>
  <si>
    <r>
      <t xml:space="preserve">Sensitivity of first year breakeven sales volume (feet) to changes in </t>
    </r>
    <r>
      <rPr>
        <b/>
        <i/>
        <sz val="12"/>
        <color theme="0"/>
        <rFont val="Arial"/>
        <family val="2"/>
      </rPr>
      <t>Variable Cost and Total Fixed Cost</t>
    </r>
  </si>
  <si>
    <r>
      <t xml:space="preserve">Sensitivity of first year breakeven sales volume (pounds) to changes in </t>
    </r>
    <r>
      <rPr>
        <b/>
        <i/>
        <sz val="12"/>
        <color theme="0"/>
        <rFont val="Arial"/>
        <family val="2"/>
      </rPr>
      <t>Variable Cost and Total Fixed Cost</t>
    </r>
  </si>
  <si>
    <t>Variable cost</t>
  </si>
  <si>
    <t>Year 1 of Operations</t>
  </si>
  <si>
    <r>
      <t xml:space="preserve">This workbook supports two basic scales of kelp seed nursery. The difference between them is in the method for getting seawater into the nursery, and the differences in the nursery building itself. On option would be </t>
    </r>
    <r>
      <rPr>
        <b/>
        <sz val="12"/>
        <color theme="1"/>
        <rFont val="Arial"/>
        <family val="2"/>
      </rPr>
      <t>transporting seawater in containers</t>
    </r>
    <r>
      <rPr>
        <sz val="12"/>
        <color theme="1"/>
        <rFont val="Arial"/>
        <family val="2"/>
      </rPr>
      <t xml:space="preserve"> to a space that has been adapted or retrofitted to the purpose ( a shipping container, garage, etc.). The second option is to have a purpose-built space with </t>
    </r>
    <r>
      <rPr>
        <b/>
        <sz val="12"/>
        <color theme="1"/>
        <rFont val="Arial"/>
        <family val="2"/>
      </rPr>
      <t>pump and plumbing capacity</t>
    </r>
    <r>
      <rPr>
        <sz val="12"/>
        <color theme="1"/>
        <rFont val="Arial"/>
        <family val="2"/>
      </rPr>
      <t xml:space="preserve"> to pull seawater directly into the facility.  </t>
    </r>
  </si>
  <si>
    <t>Computer and printer (new purchase)</t>
  </si>
  <si>
    <t xml:space="preserve">Labor rate ($/hr) - owner (implied): </t>
  </si>
  <si>
    <t xml:space="preserve">Labor rate ($/hr) - hired labor for nursery operations: </t>
  </si>
  <si>
    <t xml:space="preserve">Labor rate ($/hr) - hired labor for farming operations: </t>
  </si>
  <si>
    <t xml:space="preserve">NOTES/COMMENTS </t>
  </si>
  <si>
    <t>More than 2 lines</t>
  </si>
  <si>
    <t xml:space="preserve">If you are providing some of your string to growers free of charge, or if you are holding back some of your seed string for your own use, then this percentage should reflect that. Example: provide half of your production to growers for free, hold back a quarter for yourself, then this percent of production being sold should equal 25%. </t>
  </si>
  <si>
    <t>Percent of production kept back</t>
  </si>
  <si>
    <t>Percent of production sold at this price</t>
  </si>
  <si>
    <t xml:space="preserve">Nursery Revenue model (1):   </t>
  </si>
  <si>
    <t xml:space="preserve">Nursery Revenue model (2):   </t>
  </si>
  <si>
    <t xml:space="preserve">Farm Revenue model (1):   </t>
  </si>
  <si>
    <t>Zero revenue - hold back some for own use, provide free of charge to growers</t>
  </si>
  <si>
    <t xml:space="preserve">Non-use revenue model (1): </t>
  </si>
  <si>
    <t xml:space="preserve">Non-use revenue model (2): </t>
  </si>
  <si>
    <t>Direct costs of goods sold</t>
  </si>
  <si>
    <t>Labor cost associated with non-use revenue</t>
  </si>
  <si>
    <t xml:space="preserve">Non-use revenue model (3): </t>
  </si>
  <si>
    <t>Passive revenue</t>
  </si>
  <si>
    <t>Revenue from sale of physical products</t>
  </si>
  <si>
    <t>Revenue from services, education, etc.</t>
  </si>
  <si>
    <t>Non-use revenue and expenses</t>
  </si>
  <si>
    <t>Up-front costs for non-use revenue activities</t>
  </si>
  <si>
    <t>Cost of Goods Sold - Non-use activities</t>
  </si>
  <si>
    <t>Cost of Goods Sold - Grow Out activities (hired labor plus consumables)</t>
  </si>
  <si>
    <t xml:space="preserve">Operating expenses - non-use </t>
  </si>
  <si>
    <t xml:space="preserve">Nursery revenue model (1):   </t>
  </si>
  <si>
    <t xml:space="preserve">Nursery revenue model (2):   </t>
  </si>
  <si>
    <t xml:space="preserve">Nursery production model:   </t>
  </si>
  <si>
    <t xml:space="preserve">Farm production model:   </t>
  </si>
  <si>
    <t>Notes and Comments</t>
  </si>
  <si>
    <t>Revenue Model Details:  Seed String - revenues occur in Q4  (Oct. time frame)</t>
  </si>
  <si>
    <t>Assets to be replaced year 3</t>
  </si>
  <si>
    <t>Assets to replace in year 3</t>
  </si>
  <si>
    <t>replace year 3</t>
  </si>
  <si>
    <t>Everything else</t>
  </si>
  <si>
    <t>3 year replacement</t>
  </si>
  <si>
    <t>Non-use Revenues and Expenses: Please read this text box before you begin.</t>
  </si>
  <si>
    <t xml:space="preserve">None </t>
  </si>
  <si>
    <t>Two line or less</t>
  </si>
  <si>
    <t>Total year 1 cost including ovh</t>
  </si>
  <si>
    <t>Other non-use expense 1 (specify)</t>
  </si>
  <si>
    <t>Other non-use expense 3 (specify)</t>
  </si>
  <si>
    <t>Other non-use expense 2 (specify)</t>
  </si>
  <si>
    <t>Revenues</t>
  </si>
  <si>
    <t>Expenses</t>
  </si>
  <si>
    <t>Sources and Uses of Funding for</t>
  </si>
  <si>
    <t>Uses: Operating Capital</t>
  </si>
  <si>
    <t>This is calculated as the total of the assets above. This flows to your projected balance sheets but is NOT included in your Funding page.</t>
  </si>
  <si>
    <t>Beginning Balance Sheet for</t>
  </si>
  <si>
    <t xml:space="preserve"> 3 Year Projected Cash Flows for</t>
  </si>
  <si>
    <t>Retained earnings before distributions</t>
  </si>
  <si>
    <t>Tammy Warner</t>
  </si>
  <si>
    <t>Model completed as 15 page spreadsheet including input pages, financial projections, and sample farm arrays.</t>
  </si>
  <si>
    <t>Breakeven sales units: Seed string</t>
  </si>
  <si>
    <t>Breakeven FC for the operation</t>
  </si>
  <si>
    <t>set up the analysis</t>
  </si>
  <si>
    <t>unit sales % of kelp (pounds)</t>
  </si>
  <si>
    <t>unit sales % of seed (feet)</t>
  </si>
  <si>
    <t>Total fixed costs</t>
  </si>
  <si>
    <t>without</t>
  </si>
  <si>
    <t>Weighted av contrib margin</t>
  </si>
  <si>
    <t>B/E bundled units</t>
  </si>
  <si>
    <t xml:space="preserve"> owner's labor</t>
  </si>
  <si>
    <t>Total VC per unit seed</t>
  </si>
  <si>
    <t>Total VC per unit kelp</t>
  </si>
  <si>
    <t>with</t>
  </si>
  <si>
    <t>CM</t>
  </si>
  <si>
    <t>Breakeven sales units: Wet Kelp</t>
  </si>
  <si>
    <t>Units sold: Seed</t>
  </si>
  <si>
    <t>Units sold: Kelp</t>
  </si>
  <si>
    <t>Price per unit: Seed</t>
  </si>
  <si>
    <t>Price per unit: Kelp</t>
  </si>
  <si>
    <t>VC per unit: Seed</t>
  </si>
  <si>
    <t>VC per unit: Kelp</t>
  </si>
  <si>
    <t>B/E volume: seed</t>
  </si>
  <si>
    <t>B/E volume: kelp</t>
  </si>
  <si>
    <r>
      <t xml:space="preserve">Sensitivity of first year pre-tax profit to changes in </t>
    </r>
    <r>
      <rPr>
        <b/>
        <i/>
        <sz val="12"/>
        <color theme="0"/>
        <rFont val="Arial"/>
        <family val="2"/>
      </rPr>
      <t>Variable Costs</t>
    </r>
  </si>
  <si>
    <t>Variable cost per pound of kelp</t>
  </si>
  <si>
    <t>Variable cost per foot of seed</t>
  </si>
  <si>
    <t>Inputs: integrated Operation</t>
  </si>
  <si>
    <r>
      <t xml:space="preserve">Sensitivity of first year pre-tax profit to changes in </t>
    </r>
    <r>
      <rPr>
        <b/>
        <i/>
        <sz val="12"/>
        <color theme="0"/>
        <rFont val="Arial"/>
        <family val="2"/>
      </rPr>
      <t>Price</t>
    </r>
    <r>
      <rPr>
        <b/>
        <sz val="12"/>
        <color theme="0"/>
        <rFont val="Arial"/>
        <family val="2"/>
      </rPr>
      <t>s</t>
    </r>
  </si>
  <si>
    <t>Price received per pound of kelp</t>
  </si>
  <si>
    <t>Price received per foot of seed</t>
  </si>
  <si>
    <r>
      <t xml:space="preserve">Sensitivity of first year breakeven volume of seed to changes in </t>
    </r>
    <r>
      <rPr>
        <b/>
        <i/>
        <sz val="12"/>
        <color theme="0"/>
        <rFont val="Arial"/>
        <family val="2"/>
      </rPr>
      <t>Variable Cost and Total Fixed Cost</t>
    </r>
  </si>
  <si>
    <t>Variable cost per unit of seed</t>
  </si>
  <si>
    <t>Variable cost per unit of kelp</t>
  </si>
  <si>
    <t>contrib per unit</t>
  </si>
  <si>
    <r>
      <t xml:space="preserve">Sensitivity of first year breakeven volume of kelp to changes in </t>
    </r>
    <r>
      <rPr>
        <b/>
        <i/>
        <sz val="12"/>
        <color theme="0"/>
        <rFont val="Arial"/>
        <family val="2"/>
      </rPr>
      <t>Variable Cost and Total Fixed Cost</t>
    </r>
  </si>
  <si>
    <t>Sensitivity Analysis: Integrated Nursery and Kelp Farm Operation</t>
  </si>
  <si>
    <t>Estimated revenue</t>
  </si>
  <si>
    <t xml:space="preserve">Click here to go to 2(b). Start Up Farm </t>
  </si>
  <si>
    <t>What year to repurchase?</t>
  </si>
  <si>
    <t>Water transported?</t>
  </si>
  <si>
    <t>Y</t>
  </si>
  <si>
    <t>Water pumped?</t>
  </si>
  <si>
    <t>None?</t>
  </si>
  <si>
    <t>Desired first year production level (pounds)</t>
  </si>
  <si>
    <t>What year to re-purchase?</t>
  </si>
  <si>
    <t xml:space="preserve">Ongoing monitoring and compliance costs </t>
  </si>
  <si>
    <t>Revisions as a result of input from users in California:
1. formatting of error messages for clarity - conditional formatting with the logical function as the trigger
2. added amortization of up front permitting costs
3. added line item in operating expenses for compliance costs associated with permits</t>
  </si>
  <si>
    <t>Annual expense?</t>
  </si>
  <si>
    <t>What year to renew?</t>
  </si>
  <si>
    <t>Amortization</t>
  </si>
  <si>
    <t>Renew in year 3</t>
  </si>
  <si>
    <t>Annual permit/license renewals</t>
  </si>
  <si>
    <t>N</t>
  </si>
  <si>
    <t>Annual permitting cost</t>
  </si>
  <si>
    <t>Third year permit renewal</t>
  </si>
  <si>
    <t>Total cost for sample two line grow out array, excluding seed string</t>
  </si>
  <si>
    <t>Total cost for seed string</t>
  </si>
  <si>
    <t>Total cost for sample ten line grow out array, excluding seed string</t>
  </si>
  <si>
    <t>Total cost for sample fifteen line grow out array, excluding seed string</t>
  </si>
  <si>
    <t xml:space="preserve">Post-harvest </t>
  </si>
  <si>
    <t>Tanks</t>
  </si>
  <si>
    <t xml:space="preserve">plastic carboys/jugs </t>
  </si>
  <si>
    <t>storage reservoir/tank</t>
  </si>
  <si>
    <t>pump</t>
  </si>
  <si>
    <t>Main Pumps</t>
  </si>
  <si>
    <t>Storage reservoir/tank/structure</t>
  </si>
  <si>
    <t xml:space="preserve">Sand filters (pool filters) </t>
  </si>
  <si>
    <t xml:space="preserve">     Depth of kelp blades may necessitate SCUBA gear; fresh kelp must be transported immediately back to your facility and kept cold. </t>
  </si>
  <si>
    <t>You may need to hire a contract diver to obtain your sorus tissue. Enter this cost as "Other"</t>
  </si>
  <si>
    <t>Dive gear</t>
  </si>
  <si>
    <t>Snorkeling gear</t>
  </si>
  <si>
    <t xml:space="preserve">Waders </t>
  </si>
  <si>
    <t xml:space="preserve">Nursery tanks </t>
  </si>
  <si>
    <t>Light requirements at different nursery stages (0-1 weeks, 1-2 weeks, 2+ weeks), access to reliable electrical outlets to run lights.</t>
  </si>
  <si>
    <t>Light intensity screening as needed</t>
  </si>
  <si>
    <t xml:space="preserve">Light bank </t>
  </si>
  <si>
    <t xml:space="preserve">Air filters </t>
  </si>
  <si>
    <t>Air filtration</t>
  </si>
  <si>
    <t>Flow meters</t>
  </si>
  <si>
    <t>For spools</t>
  </si>
  <si>
    <t>For settling and transport (as needed)</t>
  </si>
  <si>
    <t xml:space="preserve">Synthetic twine </t>
  </si>
  <si>
    <t>Mechanized spooling machine (can DIY)</t>
  </si>
  <si>
    <t xml:space="preserve">Settling Tubes </t>
  </si>
  <si>
    <t>pH meter</t>
  </si>
  <si>
    <t xml:space="preserve">Refrigerator </t>
  </si>
  <si>
    <t>Microscopes (40-100X)</t>
  </si>
  <si>
    <t>Beakers (various sizes)</t>
  </si>
  <si>
    <t>Flask (various sizes)</t>
  </si>
  <si>
    <t>Plastic weigh boats to measure out chemicals for GeO2 solution</t>
  </si>
  <si>
    <t>Commercially available cuture media solution</t>
  </si>
  <si>
    <t>Site permit  application fees</t>
  </si>
  <si>
    <t>Life of permit (years) - enter 1 for annual payments even if the permit is for more than one year)</t>
  </si>
  <si>
    <t>Anchor lines</t>
  </si>
  <si>
    <t>endline anchor</t>
  </si>
  <si>
    <t>Grow lines (long lines)</t>
  </si>
  <si>
    <t xml:space="preserve">Steel chain </t>
  </si>
  <si>
    <t>5.   Truck/Trailer</t>
  </si>
  <si>
    <t>6.    Containers/totes to hold longline for storage and/or transport</t>
  </si>
  <si>
    <t>8.    Gear for setting and seeding the farm</t>
  </si>
  <si>
    <t>Q4 (Oct-Dec)</t>
  </si>
  <si>
    <t>Kelp Farm : Permitting and Leases (renewals)</t>
  </si>
  <si>
    <t>Vehicles (including boats and trucks)</t>
  </si>
  <si>
    <t>Equipment (including tools and other equipment in excess of $1000 value)</t>
  </si>
  <si>
    <t>Grow Lines</t>
  </si>
  <si>
    <t>Long lines (3/8", 7/16", etc. poly)</t>
  </si>
  <si>
    <t>Grow line spreader (aluminum, pvc, etc.)</t>
  </si>
  <si>
    <t>End line spreader (aluminum, pvc, etc.)</t>
  </si>
  <si>
    <t>Holdfast line (3/4, 1 inch poly, etc.)</t>
  </si>
  <si>
    <t>Shackles and hardware</t>
  </si>
  <si>
    <t>Hog rings and pliers</t>
  </si>
  <si>
    <t>Zip ties</t>
  </si>
  <si>
    <t>Mooring/Anchor System</t>
  </si>
  <si>
    <t>Moorings concrete</t>
  </si>
  <si>
    <t xml:space="preserve">Anchor type 1 </t>
  </si>
  <si>
    <t>Anchor type 2</t>
  </si>
  <si>
    <t>Mooring chain</t>
  </si>
  <si>
    <t>Mooring line</t>
  </si>
  <si>
    <t>Mooring shackles and hardware</t>
  </si>
  <si>
    <t>mooring balls/markert</t>
  </si>
  <si>
    <t>Deadeye tensioners</t>
  </si>
  <si>
    <t>Breakaway links</t>
  </si>
  <si>
    <t>Depth Control (Droppers)</t>
  </si>
  <si>
    <t>Polyline (5/16 in) to go in dropper</t>
  </si>
  <si>
    <t>Styrophone buoys</t>
  </si>
  <si>
    <t>Spindle washers</t>
  </si>
  <si>
    <t>Counter weights</t>
  </si>
  <si>
    <t>1" pvc pipe (7-10 ft/dropper)</t>
  </si>
  <si>
    <t>Site Marking and Navigational Aids</t>
  </si>
  <si>
    <t>Site marker buoys</t>
  </si>
  <si>
    <t>reflective tape, radar reflectors, etc.</t>
  </si>
  <si>
    <t>Paint/Markers</t>
  </si>
  <si>
    <t>Bulk sale of wet kelp</t>
  </si>
  <si>
    <t>Annualized startup costs per spool (Depreciation plus consumables) - calculated</t>
  </si>
  <si>
    <t>Desired feet of seedstring produced</t>
  </si>
  <si>
    <t>Feet per spool</t>
  </si>
  <si>
    <t>Feet of seedstring produced (calculated)</t>
  </si>
  <si>
    <t>number of spools (calculated)</t>
  </si>
  <si>
    <t>Sale of physical products (i.e. merchandise, food, etc.)</t>
  </si>
  <si>
    <t>Revenue derived through services (i.e. education, tours, research, etc.)</t>
  </si>
  <si>
    <t>Passive revenue (i.e. ecosystem services, subsidies, etc.)</t>
  </si>
  <si>
    <t>Notes/Justification/Product Details</t>
  </si>
  <si>
    <t xml:space="preserve">The scale of your farm becomes important when considering your revenue model, below. The cutoff "more than two lines" is how we differentiate between a small scale and larger scale commercial kelp farming operation. 
This workbook offers cost estimates for three sample arrays - a 2 line array, a 10 line array, and a 15 line array. These three specific line count options are simply to provide a starting point, and a sense of scale. You will enter your own estimates for the costs associated with your kelp farming operation in the Start up farm worksheet. </t>
  </si>
  <si>
    <r>
      <rPr>
        <b/>
        <sz val="18"/>
        <color theme="0"/>
        <rFont val="Arial"/>
        <family val="2"/>
      </rPr>
      <t xml:space="preserve">Sample Ten Line Kelp Farm System </t>
    </r>
    <r>
      <rPr>
        <sz val="18"/>
        <color theme="0"/>
        <rFont val="Arial"/>
        <family val="2"/>
      </rPr>
      <t>(4 year life)</t>
    </r>
  </si>
  <si>
    <r>
      <rPr>
        <b/>
        <sz val="18"/>
        <color theme="0"/>
        <rFont val="Arial"/>
        <family val="2"/>
      </rPr>
      <t xml:space="preserve">Sample Two Line Kelp Farm System </t>
    </r>
    <r>
      <rPr>
        <sz val="18"/>
        <color theme="0"/>
        <rFont val="Arial"/>
        <family val="2"/>
      </rPr>
      <t>(4 year life)</t>
    </r>
  </si>
  <si>
    <r>
      <rPr>
        <b/>
        <sz val="18"/>
        <color theme="0"/>
        <rFont val="Arial"/>
        <family val="2"/>
      </rPr>
      <t xml:space="preserve">Sample Fifteen Line Kelp Farm System </t>
    </r>
    <r>
      <rPr>
        <sz val="18"/>
        <color theme="0"/>
        <rFont val="Arial"/>
        <family val="2"/>
      </rPr>
      <t>(4 year life)</t>
    </r>
    <r>
      <rPr>
        <b/>
        <sz val="18"/>
        <color theme="0"/>
        <rFont val="Arial"/>
        <family val="2"/>
      </rPr>
      <t xml:space="preserve"> </t>
    </r>
  </si>
  <si>
    <t>Building permits and licenses</t>
  </si>
  <si>
    <t>Cooling/temperature control system</t>
  </si>
  <si>
    <t>small generator to run the pump</t>
  </si>
  <si>
    <t xml:space="preserve">Air stone  </t>
  </si>
  <si>
    <t>Air stone</t>
  </si>
  <si>
    <t>Spooling Machine</t>
  </si>
  <si>
    <t>PVC cutting tool</t>
  </si>
  <si>
    <t>Germanium Dioxide</t>
  </si>
  <si>
    <t>Desired number of spools</t>
  </si>
  <si>
    <t>PVC pipes needed</t>
  </si>
  <si>
    <t>Length of spools (inches)</t>
  </si>
  <si>
    <t>Length of PVC pipe per piece (feet)</t>
  </si>
  <si>
    <t>PVC Pipe calculator</t>
  </si>
  <si>
    <t>Spools per piece (calculated)</t>
  </si>
  <si>
    <t>PVC pipes for seed spools</t>
  </si>
  <si>
    <t>Chemical Storage Container</t>
  </si>
  <si>
    <t>Recurring lease fees</t>
  </si>
  <si>
    <t>Legal/Engineering</t>
  </si>
  <si>
    <t>Click here to view sample farm systems</t>
  </si>
  <si>
    <t>Boat trailer</t>
  </si>
  <si>
    <t>Containers for off season storage</t>
  </si>
  <si>
    <t>Containers and totes for longline (on the boat)</t>
  </si>
  <si>
    <t>Protective clothing/equipment (boots, coat, pants, gloves) - for everyone on the boat</t>
  </si>
  <si>
    <t>PFDs - for everyone on the boat</t>
  </si>
  <si>
    <t>Q1 (Jan-Mar)</t>
  </si>
  <si>
    <t>Q3 (Jul-Sep)</t>
  </si>
  <si>
    <t>Q2 (Apr-Jun)</t>
  </si>
  <si>
    <t>Revisions as a result of input from users at Connecticut Sea Grant training meeting.
1. Numerous additions and clarification in the start up pages for both nursery and farm systems. 
2. Added office equipment expenses to the nursery page.</t>
  </si>
  <si>
    <t>Business Model Input Area</t>
  </si>
  <si>
    <t>difference</t>
  </si>
  <si>
    <t xml:space="preserve">If the farmer does need to transport the harvest to processors, enter the cost of transportation as part of your operating expenses in the "Post Harvest" portion of the Operating Expenses page. </t>
  </si>
  <si>
    <t>Price to farmer (zero)</t>
  </si>
  <si>
    <t>Total initial cash outlay from above</t>
  </si>
  <si>
    <t>Total from this table</t>
  </si>
  <si>
    <t>Supplies (consumables; one year assets)</t>
  </si>
  <si>
    <t>should be the value of the consumables</t>
  </si>
  <si>
    <t xml:space="preserve">Balance sheet items </t>
  </si>
  <si>
    <t>Annual permit renewal</t>
  </si>
  <si>
    <t>One or two year license/permit/lease  expenses</t>
  </si>
  <si>
    <t>Annualized/Amortized expense for multi-year permits (non-cash expense)</t>
  </si>
  <si>
    <t>Total  cash outlay</t>
  </si>
  <si>
    <t>Please note that these are not the expenses associated with compliance commitments - compliance commitments are treated as overhead, below.</t>
  </si>
  <si>
    <t>including amortization of permits</t>
  </si>
  <si>
    <t>Depreciation/Amortization not included above</t>
  </si>
  <si>
    <t xml:space="preserve">Amount of aeration required based on tank system design, some air pumps are suited for more or less gallons in a </t>
  </si>
  <si>
    <t>tank or can pump water deeper, sterilization of tubes and air entering water (filters recommended) </t>
  </si>
  <si>
    <t xml:space="preserve">The difference betwee the total required funds and the sum of your loans and investors. </t>
  </si>
  <si>
    <t>PICK LISTS</t>
  </si>
  <si>
    <t xml:space="preserve">Revisions to comply with accessibility requirements. Hid rows and columns with intermediate calculations and index/pointer codes. </t>
  </si>
  <si>
    <t>secondary tank</t>
  </si>
  <si>
    <t>Revisions as a result of input from users at Alaska Sea Grant training meetings: 
1. Minor formatting edits to several pages.
2. Adjusted the nursery inputs to accommodate year round operations associated with gametophyte culture.
3. Added a page for scenario analysis.</t>
  </si>
  <si>
    <t>Other current assets (excluding cash)</t>
  </si>
  <si>
    <t>Seed string</t>
  </si>
  <si>
    <t>Price</t>
  </si>
  <si>
    <t>Start up cost inputs</t>
  </si>
  <si>
    <t>Kelp farm</t>
  </si>
  <si>
    <t>Operating expense inputs</t>
  </si>
  <si>
    <t>Funding inputs</t>
  </si>
  <si>
    <t>percent sold at that price</t>
  </si>
  <si>
    <t>First year profit</t>
  </si>
  <si>
    <t>Total 3 year profit</t>
  </si>
  <si>
    <t>Ending cash after 3 years</t>
  </si>
  <si>
    <t>Sales units - nursery only operation</t>
  </si>
  <si>
    <t>Sales units - integrated operation</t>
  </si>
  <si>
    <t>Kelp</t>
  </si>
  <si>
    <t>(Additional loan required to balance the uses of funding)</t>
  </si>
  <si>
    <t>Ending equity value (net worth)</t>
  </si>
  <si>
    <t>Tier 1 bulk kelp price</t>
  </si>
  <si>
    <t>Tier 2 bulk kelp price</t>
  </si>
  <si>
    <t>Tier 3 bulk kelp price</t>
  </si>
  <si>
    <t>Tier 4 bulk kelp price</t>
  </si>
  <si>
    <t>Percent retained for farmer</t>
  </si>
  <si>
    <t>direct sale wet kelp</t>
  </si>
  <si>
    <t>Kelp (price per pound)</t>
  </si>
  <si>
    <t>Do total sales equal 100%?</t>
  </si>
  <si>
    <t>Financial  Results</t>
  </si>
  <si>
    <t>Owner's equity cash contribution</t>
  </si>
  <si>
    <t>https://keene.zoom.us/my/twarnermeetings</t>
  </si>
  <si>
    <t>Interest rate on commercial loan</t>
  </si>
  <si>
    <t>Interest rate on vehicle/boat loan</t>
  </si>
  <si>
    <t>Interest rate on other bank loan</t>
  </si>
  <si>
    <t>Hired labor hourly cost - nursery</t>
  </si>
  <si>
    <t>Hired labor hourly cost - kelp farm</t>
  </si>
  <si>
    <t>Total up-front cost for seawater transport and storage:</t>
  </si>
  <si>
    <t>Total up-front cost for seawater transport and storage</t>
  </si>
  <si>
    <t>Monthly total loan payments</t>
  </si>
  <si>
    <t>Breakeven Values (not accounting for owner's labor)</t>
  </si>
  <si>
    <t>Sales units - farm only operation</t>
  </si>
  <si>
    <t>1. Business model F60</t>
  </si>
  <si>
    <t>1. Business model F71 and F72</t>
  </si>
  <si>
    <t>1. Business model F76 and F77</t>
  </si>
  <si>
    <t>1. Business model F79 and F80</t>
  </si>
  <si>
    <t>1. Business model F82 and F83</t>
  </si>
  <si>
    <t>1. Business model F85 and F86</t>
  </si>
  <si>
    <t>1. Business model F91</t>
  </si>
  <si>
    <t>Cell to replace with reference to here</t>
  </si>
  <si>
    <t>2(a). Start up nursery G69</t>
  </si>
  <si>
    <t>2(a). Start up nursery G123</t>
  </si>
  <si>
    <t>2(a). Start up nursery G224</t>
  </si>
  <si>
    <t>2(b). Start up farm G61</t>
  </si>
  <si>
    <t>2(b). Start up farm G117</t>
  </si>
  <si>
    <t>2(b). Start up farm G151</t>
  </si>
  <si>
    <t>2(b). Start up farm G231</t>
  </si>
  <si>
    <t>Revenue inputs</t>
  </si>
  <si>
    <t>3. Operating Expenses K56</t>
  </si>
  <si>
    <t>3. Operating Expenses K57</t>
  </si>
  <si>
    <t>6. Funding D60</t>
  </si>
  <si>
    <t>6. Funding D63</t>
  </si>
  <si>
    <t>6. Funding D64</t>
  </si>
  <si>
    <t>6. Funding D65</t>
  </si>
  <si>
    <t>calculated value required to balance sources and uses</t>
  </si>
  <si>
    <t>Number of lines per array</t>
  </si>
  <si>
    <t>Number of arrays (expansion)</t>
  </si>
  <si>
    <t>Total up-front cost for farm array for one line</t>
  </si>
  <si>
    <t>Aquaculture registration permit</t>
  </si>
  <si>
    <t>Number of harvests per year</t>
  </si>
  <si>
    <t xml:space="preserve">One harvest per year yields revenues in Q2 (May time frame). Two harvests per year yields revenues in Q2 and Q4. Continuous harvest yields revenues each quarter of operations. </t>
  </si>
  <si>
    <t>One</t>
  </si>
  <si>
    <t>Two</t>
  </si>
  <si>
    <t>Continuous</t>
  </si>
  <si>
    <t>Revisions as a result of input from users at California Seaweed Festival: 
1. Added multiple harvests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</si>
</sst>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0_);_(&quot;$&quot;* \(#,##0.00\);_(&quot;$&quot;* &quot;-&quot;_);_(@_)"/>
    <numFmt numFmtId="167" formatCode="_-[$$-409]* #,##0.00_ ;_-[$$-409]* \-#,##0.00\ ;_-[$$-409]* &quot;-&quot;??_ ;_-@_ "/>
    <numFmt numFmtId="168" formatCode="_([$$-409]* #,##0.00_);_([$$-409]* \(#,##0.00\);_([$$-409]* &quot;-&quot;??_);_(@_)"/>
    <numFmt numFmtId="169" formatCode="_(&quot;$&quot;* #,##0.0000_);_(&quot;$&quot;* \(#,##0.0000\);_(&quot;$&quot;* &quot;-&quot;??_);_(@_)"/>
    <numFmt numFmtId="170" formatCode="_(&quot;$&quot;* #,##0.000_);_(&quot;$&quot;* \(#,##0.000\);_(&quot;$&quot;* &quot;-&quot;??_);_(@_)"/>
  </numFmts>
  <fonts count="91">
    <font>
      <sz val="12"/>
      <color theme="1"/>
      <name val="Calibri"/>
      <family val="2"/>
      <scheme val="minor"/>
    </font>
    <font>
      <sz val="12"/>
      <color theme="1"/>
      <name val="Calibri"/>
      <family val="2"/>
      <scheme val="minor"/>
    </font>
    <font>
      <sz val="11"/>
      <color rgb="FF000000"/>
      <name val="Arial"/>
      <family val="2"/>
    </font>
    <font>
      <sz val="10"/>
      <color rgb="FF000000"/>
      <name val="Tahoma"/>
      <family val="2"/>
    </font>
    <font>
      <b/>
      <sz val="10"/>
      <color rgb="FF000000"/>
      <name val="Tahoma"/>
      <family val="2"/>
    </font>
    <font>
      <b/>
      <sz val="11"/>
      <color theme="1"/>
      <name val="Arial"/>
      <family val="2"/>
    </font>
    <font>
      <sz val="8"/>
      <name val="Calibri"/>
      <family val="2"/>
      <scheme val="minor"/>
    </font>
    <font>
      <b/>
      <sz val="11"/>
      <color rgb="FFFF0000"/>
      <name val="Arial"/>
      <family val="2"/>
    </font>
    <font>
      <b/>
      <sz val="15"/>
      <color theme="3"/>
      <name val="Calibri"/>
      <family val="2"/>
      <scheme val="minor"/>
    </font>
    <font>
      <sz val="11"/>
      <color indexed="8"/>
      <name val="Arial"/>
      <family val="2"/>
    </font>
    <font>
      <sz val="11"/>
      <name val="Arial"/>
      <family val="2"/>
    </font>
    <font>
      <i/>
      <sz val="11"/>
      <name val="Arial"/>
      <family val="2"/>
    </font>
    <font>
      <b/>
      <sz val="11"/>
      <name val="Arial"/>
      <family val="2"/>
    </font>
    <font>
      <b/>
      <sz val="11"/>
      <color theme="3"/>
      <name val="Arial"/>
      <family val="2"/>
    </font>
    <font>
      <sz val="11"/>
      <color rgb="FF000000"/>
      <name val="Gill Sans MT"/>
      <family val="2"/>
    </font>
    <font>
      <i/>
      <sz val="9"/>
      <name val="Arial"/>
      <family val="2"/>
    </font>
    <font>
      <sz val="11"/>
      <color indexed="10"/>
      <name val="Arial"/>
      <family val="2"/>
    </font>
    <font>
      <b/>
      <sz val="11"/>
      <color rgb="FF000000"/>
      <name val="Gill Sans MT"/>
      <family val="2"/>
    </font>
    <font>
      <b/>
      <sz val="12"/>
      <name val="Arial"/>
      <family val="2"/>
    </font>
    <font>
      <sz val="11"/>
      <color theme="1"/>
      <name val="Arial"/>
      <family val="2"/>
    </font>
    <font>
      <sz val="10"/>
      <color rgb="FF000000"/>
      <name val="Calibri"/>
      <family val="2"/>
    </font>
    <font>
      <sz val="10"/>
      <color rgb="FF000000"/>
      <name val="+mn-lt"/>
      <charset val="1"/>
    </font>
    <font>
      <sz val="14"/>
      <color theme="1"/>
      <name val="Arial"/>
      <family val="2"/>
    </font>
    <font>
      <sz val="12"/>
      <color theme="1"/>
      <name val="Arial"/>
      <family val="2"/>
    </font>
    <font>
      <sz val="12"/>
      <color rgb="FF000000"/>
      <name val="Arial"/>
      <family val="2"/>
    </font>
    <font>
      <i/>
      <sz val="12"/>
      <color theme="1"/>
      <name val="Arial"/>
      <family val="2"/>
    </font>
    <font>
      <sz val="12"/>
      <color theme="0"/>
      <name val="Arial"/>
      <family val="2"/>
    </font>
    <font>
      <b/>
      <sz val="12"/>
      <color theme="1"/>
      <name val="Arial"/>
      <family val="2"/>
    </font>
    <font>
      <b/>
      <sz val="14"/>
      <color theme="1"/>
      <name val="Arial"/>
      <family val="2"/>
    </font>
    <font>
      <b/>
      <sz val="16"/>
      <color theme="1"/>
      <name val="Arial"/>
      <family val="2"/>
    </font>
    <font>
      <sz val="16"/>
      <color theme="1"/>
      <name val="Arial"/>
      <family val="2"/>
    </font>
    <font>
      <b/>
      <sz val="18"/>
      <color theme="0"/>
      <name val="Arial"/>
      <family val="2"/>
    </font>
    <font>
      <b/>
      <sz val="14"/>
      <color theme="0"/>
      <name val="Arial"/>
      <family val="2"/>
    </font>
    <font>
      <sz val="18"/>
      <color theme="0"/>
      <name val="Arial"/>
      <family val="2"/>
    </font>
    <font>
      <sz val="18"/>
      <color theme="1"/>
      <name val="Arial"/>
      <family val="2"/>
    </font>
    <font>
      <b/>
      <sz val="12"/>
      <color theme="0"/>
      <name val="Arial"/>
      <family val="2"/>
    </font>
    <font>
      <b/>
      <sz val="12"/>
      <color rgb="FFFF0000"/>
      <name val="Arial"/>
      <family val="2"/>
    </font>
    <font>
      <sz val="14"/>
      <color theme="0"/>
      <name val="Arial"/>
      <family val="2"/>
    </font>
    <font>
      <sz val="12"/>
      <color rgb="FFFF0000"/>
      <name val="Arial"/>
      <family val="2"/>
    </font>
    <font>
      <b/>
      <sz val="18"/>
      <color theme="1"/>
      <name val="Arial"/>
      <family val="2"/>
    </font>
    <font>
      <sz val="12"/>
      <color rgb="FFFDF0D5"/>
      <name val="Arial"/>
      <family val="2"/>
    </font>
    <font>
      <i/>
      <sz val="14"/>
      <color theme="1"/>
      <name val="Arial"/>
      <family val="2"/>
    </font>
    <font>
      <b/>
      <i/>
      <sz val="12"/>
      <color theme="4" tint="-0.249977111117893"/>
      <name val="Arial"/>
      <family val="2"/>
    </font>
    <font>
      <b/>
      <i/>
      <sz val="12"/>
      <color theme="1"/>
      <name val="Arial"/>
      <family val="2"/>
    </font>
    <font>
      <i/>
      <sz val="11"/>
      <color theme="1"/>
      <name val="Arial"/>
      <family val="2"/>
    </font>
    <font>
      <b/>
      <i/>
      <sz val="11"/>
      <color theme="1"/>
      <name val="Arial"/>
      <family val="2"/>
    </font>
    <font>
      <b/>
      <i/>
      <sz val="12"/>
      <color rgb="FFFF0000"/>
      <name val="Arial"/>
      <family val="2"/>
    </font>
    <font>
      <b/>
      <i/>
      <sz val="9"/>
      <color theme="1"/>
      <name val="Arial"/>
      <family val="2"/>
    </font>
    <font>
      <i/>
      <sz val="9"/>
      <color theme="1"/>
      <name val="Arial"/>
      <family val="2"/>
    </font>
    <font>
      <u/>
      <sz val="12"/>
      <color theme="10"/>
      <name val="Calibri"/>
      <family val="2"/>
      <scheme val="minor"/>
    </font>
    <font>
      <sz val="12"/>
      <color theme="7" tint="0.79998168889431442"/>
      <name val="Arial"/>
      <family val="2"/>
    </font>
    <font>
      <b/>
      <sz val="10"/>
      <color rgb="FF000000"/>
      <name val="Calibri"/>
      <family val="2"/>
    </font>
    <font>
      <sz val="11"/>
      <color rgb="FF669BBC"/>
      <name val="Arial"/>
      <family val="2"/>
    </font>
    <font>
      <u/>
      <sz val="18"/>
      <color theme="1"/>
      <name val="Arial"/>
      <family val="2"/>
    </font>
    <font>
      <sz val="20"/>
      <color theme="0"/>
      <name val="Gill Sans MT"/>
      <family val="2"/>
    </font>
    <font>
      <b/>
      <i/>
      <sz val="12"/>
      <color rgb="FFC1121F"/>
      <name val="Arial"/>
      <family val="2"/>
    </font>
    <font>
      <i/>
      <sz val="12"/>
      <color rgb="FFFF0000"/>
      <name val="Arial"/>
      <family val="2"/>
    </font>
    <font>
      <sz val="11"/>
      <color rgb="FFFF0000"/>
      <name val="Arial"/>
      <family val="2"/>
    </font>
    <font>
      <b/>
      <sz val="10"/>
      <color rgb="FF000000"/>
      <name val="+mn-lt"/>
      <charset val="1"/>
    </font>
    <font>
      <i/>
      <sz val="11"/>
      <color rgb="FFFF0000"/>
      <name val="Arial"/>
      <family val="2"/>
    </font>
    <font>
      <sz val="12"/>
      <color rgb="FF669BBC"/>
      <name val="Arial"/>
      <family val="2"/>
    </font>
    <font>
      <sz val="12"/>
      <color rgb="FFFFFF00"/>
      <name val="Arial"/>
      <family val="2"/>
    </font>
    <font>
      <b/>
      <i/>
      <sz val="12"/>
      <color theme="0"/>
      <name val="Arial"/>
      <family val="2"/>
    </font>
    <font>
      <sz val="12"/>
      <name val="Arial"/>
      <family val="2"/>
    </font>
    <font>
      <sz val="12"/>
      <color indexed="8"/>
      <name val="Arial"/>
      <family val="2"/>
    </font>
    <font>
      <b/>
      <sz val="12"/>
      <color theme="3"/>
      <name val="Arial"/>
      <family val="2"/>
    </font>
    <font>
      <i/>
      <sz val="12"/>
      <name val="Arial"/>
      <family val="2"/>
    </font>
    <font>
      <b/>
      <i/>
      <sz val="12"/>
      <name val="Arial"/>
      <family val="2"/>
    </font>
    <font>
      <b/>
      <sz val="18"/>
      <color rgb="FFFF0000"/>
      <name val="Arial"/>
      <family val="2"/>
    </font>
    <font>
      <b/>
      <sz val="16"/>
      <color theme="0"/>
      <name val="Arial"/>
      <family val="2"/>
    </font>
    <font>
      <b/>
      <i/>
      <sz val="12"/>
      <color rgb="FFFFFF00"/>
      <name val="Arial"/>
      <family val="2"/>
    </font>
    <font>
      <sz val="12"/>
      <color theme="8" tint="0.59999389629810485"/>
      <name val="Arial"/>
      <family val="2"/>
    </font>
    <font>
      <sz val="11"/>
      <color theme="8" tint="0.59999389629810485"/>
      <name val="Arial"/>
      <family val="2"/>
    </font>
    <font>
      <i/>
      <sz val="11"/>
      <color theme="8" tint="0.59999389629810485"/>
      <name val="Arial"/>
      <family val="2"/>
    </font>
    <font>
      <b/>
      <sz val="24"/>
      <color theme="1"/>
      <name val="Arial"/>
      <family val="2"/>
    </font>
    <font>
      <sz val="12"/>
      <color theme="8" tint="0.39997558519241921"/>
      <name val="Arial"/>
      <family val="2"/>
    </font>
    <font>
      <sz val="11"/>
      <color rgb="FFAA498B"/>
      <name val="Arial"/>
      <family val="2"/>
    </font>
    <font>
      <i/>
      <sz val="11"/>
      <color rgb="FFAA498B"/>
      <name val="Arial"/>
      <family val="2"/>
    </font>
    <font>
      <b/>
      <u/>
      <sz val="14"/>
      <color theme="0"/>
      <name val="Calibri"/>
      <family val="2"/>
      <scheme val="minor"/>
    </font>
    <font>
      <b/>
      <i/>
      <sz val="18"/>
      <color rgb="FFFF0000"/>
      <name val="Arial"/>
      <family val="2"/>
    </font>
    <font>
      <b/>
      <sz val="14"/>
      <color rgb="FFFFFF00"/>
      <name val="Arial"/>
      <family val="2"/>
    </font>
    <font>
      <sz val="12"/>
      <color rgb="FFE8DFAB"/>
      <name val="Arial"/>
      <family val="2"/>
    </font>
    <font>
      <sz val="12"/>
      <color rgb="FFFF0000"/>
      <name val="Calibri"/>
      <family val="2"/>
      <scheme val="minor"/>
    </font>
    <font>
      <b/>
      <sz val="12"/>
      <color rgb="FFFF0000"/>
      <name val="Calibri"/>
      <family val="2"/>
      <scheme val="minor"/>
    </font>
    <font>
      <b/>
      <u/>
      <sz val="16"/>
      <color rgb="FFFFFF00"/>
      <name val="Calibri"/>
      <family val="2"/>
      <scheme val="minor"/>
    </font>
    <font>
      <b/>
      <sz val="12"/>
      <color rgb="FFED0000"/>
      <name val="Arial"/>
      <family val="2"/>
    </font>
    <font>
      <b/>
      <i/>
      <sz val="12"/>
      <color rgb="FFED0000"/>
      <name val="Arial"/>
      <family val="2"/>
    </font>
    <font>
      <sz val="8"/>
      <color theme="1"/>
      <name val="Arial"/>
      <family val="2"/>
    </font>
    <font>
      <i/>
      <sz val="10"/>
      <color theme="1"/>
      <name val="Arial"/>
      <family val="2"/>
    </font>
    <font>
      <sz val="12"/>
      <color theme="9" tint="0.39997558519241921"/>
      <name val="Arial"/>
      <family val="2"/>
    </font>
    <font>
      <u val="singleAccounting"/>
      <sz val="12"/>
      <name val="Arial"/>
      <family val="2"/>
    </font>
  </fonts>
  <fills count="17">
    <fill>
      <patternFill patternType="none"/>
    </fill>
    <fill>
      <patternFill patternType="gray125"/>
    </fill>
    <fill>
      <patternFill patternType="solid">
        <fgColor theme="0"/>
        <bgColor indexed="64"/>
      </patternFill>
    </fill>
    <fill>
      <patternFill patternType="solid">
        <fgColor indexed="21"/>
      </patternFill>
    </fill>
    <fill>
      <patternFill patternType="solid">
        <fgColor theme="3"/>
        <bgColor indexed="64"/>
      </patternFill>
    </fill>
    <fill>
      <patternFill patternType="solid">
        <fgColor theme="5"/>
        <bgColor indexed="64"/>
      </patternFill>
    </fill>
    <fill>
      <patternFill patternType="solid">
        <fgColor theme="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8" tint="0.59999389629810485"/>
        <bgColor rgb="FF000000"/>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B2712D"/>
        <bgColor indexed="64"/>
      </patternFill>
    </fill>
    <fill>
      <patternFill patternType="solid">
        <fgColor theme="0" tint="-0.14999847407452621"/>
        <bgColor indexed="64"/>
      </patternFill>
    </fill>
    <fill>
      <patternFill patternType="solid">
        <fgColor rgb="FF966D46"/>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rgb="FF002D62"/>
      </bottom>
      <diagonal/>
    </border>
    <border>
      <left/>
      <right/>
      <top style="medium">
        <color rgb="FF002D62"/>
      </top>
      <bottom style="medium">
        <color rgb="FF002D62"/>
      </bottom>
      <diagonal/>
    </border>
    <border>
      <left/>
      <right/>
      <top style="thin">
        <color indexed="64"/>
      </top>
      <bottom/>
      <diagonal/>
    </border>
    <border>
      <left/>
      <right/>
      <top/>
      <bottom style="thin">
        <color indexed="64"/>
      </bottom>
      <diagonal/>
    </border>
    <border>
      <left style="medium">
        <color indexed="64"/>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style="medium">
        <color auto="1"/>
      </bottom>
      <diagonal/>
    </border>
    <border>
      <left/>
      <right/>
      <top/>
      <bottom style="thin">
        <color rgb="FF780000"/>
      </bottom>
      <diagonal/>
    </border>
    <border>
      <left style="thin">
        <color rgb="FF780000"/>
      </left>
      <right style="thin">
        <color rgb="FF780000"/>
      </right>
      <top style="thin">
        <color rgb="FF780000"/>
      </top>
      <bottom style="thin">
        <color rgb="FF780000"/>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rgb="FF780000"/>
      </bottom>
      <diagonal/>
    </border>
    <border>
      <left/>
      <right style="medium">
        <color auto="1"/>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auto="1"/>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rgb="FF780000"/>
      </left>
      <right style="medium">
        <color indexed="64"/>
      </right>
      <top style="thin">
        <color rgb="FF780000"/>
      </top>
      <bottom style="thin">
        <color rgb="FF780000"/>
      </bottom>
      <diagonal/>
    </border>
    <border>
      <left style="thin">
        <color rgb="FF780000"/>
      </left>
      <right style="thin">
        <color rgb="FF780000"/>
      </right>
      <top style="thin">
        <color rgb="FF780000"/>
      </top>
      <bottom style="medium">
        <color indexed="64"/>
      </bottom>
      <diagonal/>
    </border>
    <border>
      <left style="thin">
        <color rgb="FF780000"/>
      </left>
      <right style="medium">
        <color indexed="64"/>
      </right>
      <top style="thin">
        <color rgb="FF780000"/>
      </top>
      <bottom style="medium">
        <color indexed="64"/>
      </bottom>
      <diagonal/>
    </border>
    <border>
      <left style="medium">
        <color auto="1"/>
      </left>
      <right style="medium">
        <color auto="1"/>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bottom style="thin">
        <color theme="1"/>
      </bottom>
      <diagonal/>
    </border>
    <border>
      <left/>
      <right/>
      <top style="thin">
        <color theme="1"/>
      </top>
      <bottom style="double">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auto="1"/>
      </top>
      <bottom/>
      <diagonal/>
    </border>
    <border>
      <left/>
      <right style="medium">
        <color theme="1"/>
      </right>
      <top style="medium">
        <color auto="1"/>
      </top>
      <bottom/>
      <diagonal/>
    </border>
    <border>
      <left style="thin">
        <color rgb="FF780000"/>
      </left>
      <right style="medium">
        <color theme="1"/>
      </right>
      <top style="thin">
        <color rgb="FF780000"/>
      </top>
      <bottom style="thin">
        <color rgb="FF780000"/>
      </bottom>
      <diagonal/>
    </border>
    <border>
      <left style="thin">
        <color rgb="FF780000"/>
      </left>
      <right style="thin">
        <color rgb="FF780000"/>
      </right>
      <top style="thin">
        <color rgb="FF780000"/>
      </top>
      <bottom style="medium">
        <color theme="1"/>
      </bottom>
      <diagonal/>
    </border>
    <border>
      <left style="thin">
        <color rgb="FF780000"/>
      </left>
      <right style="medium">
        <color theme="1"/>
      </right>
      <top style="thin">
        <color rgb="FF780000"/>
      </top>
      <bottom style="medium">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8">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8" fillId="0" borderId="9" applyNumberFormat="0" applyFill="0" applyAlignment="0" applyProtection="0"/>
    <xf numFmtId="0" fontId="10" fillId="3" borderId="0"/>
    <xf numFmtId="0" fontId="1" fillId="0" borderId="0"/>
    <xf numFmtId="0" fontId="49" fillId="0" borderId="0" applyNumberFormat="0" applyFill="0" applyBorder="0" applyAlignment="0" applyProtection="0"/>
  </cellStyleXfs>
  <cellXfs count="1119">
    <xf numFmtId="0" fontId="0" fillId="0" borderId="0" xfId="0"/>
    <xf numFmtId="167" fontId="23" fillId="2" borderId="1" xfId="6" applyNumberFormat="1" applyFont="1" applyFill="1" applyBorder="1" applyProtection="1">
      <protection locked="0"/>
    </xf>
    <xf numFmtId="0" fontId="23" fillId="2" borderId="1" xfId="6" applyFont="1" applyFill="1" applyBorder="1" applyAlignment="1" applyProtection="1">
      <alignment horizontal="center"/>
      <protection locked="0"/>
    </xf>
    <xf numFmtId="167" fontId="23" fillId="2" borderId="4" xfId="6" applyNumberFormat="1" applyFont="1" applyFill="1" applyBorder="1" applyProtection="1">
      <protection locked="0"/>
    </xf>
    <xf numFmtId="0" fontId="23" fillId="2" borderId="4" xfId="6" applyFont="1" applyFill="1" applyBorder="1" applyAlignment="1" applyProtection="1">
      <alignment horizontal="center"/>
      <protection locked="0"/>
    </xf>
    <xf numFmtId="0" fontId="42" fillId="2" borderId="1" xfId="0" applyFont="1" applyFill="1" applyBorder="1" applyAlignment="1" applyProtection="1">
      <alignment horizontal="left" vertical="center" indent="2"/>
      <protection locked="0"/>
    </xf>
    <xf numFmtId="8" fontId="24" fillId="2" borderId="1" xfId="0" applyNumberFormat="1" applyFont="1" applyFill="1" applyBorder="1" applyAlignment="1" applyProtection="1">
      <alignment horizontal="right" vertical="center" indent="2"/>
      <protection locked="0"/>
    </xf>
    <xf numFmtId="0" fontId="24" fillId="2" borderId="1" xfId="0" applyFont="1" applyFill="1" applyBorder="1" applyAlignment="1" applyProtection="1">
      <alignment horizontal="left" vertical="center" indent="2"/>
      <protection locked="0"/>
    </xf>
    <xf numFmtId="0" fontId="23" fillId="2" borderId="1" xfId="0" applyFont="1" applyFill="1" applyBorder="1" applyProtection="1">
      <protection locked="0"/>
    </xf>
    <xf numFmtId="164" fontId="23" fillId="2" borderId="14" xfId="2" applyNumberFormat="1" applyFont="1" applyFill="1" applyBorder="1" applyProtection="1">
      <protection locked="0"/>
    </xf>
    <xf numFmtId="164" fontId="23" fillId="2" borderId="8" xfId="2" applyNumberFormat="1" applyFont="1" applyFill="1" applyBorder="1" applyProtection="1">
      <protection locked="0"/>
    </xf>
    <xf numFmtId="164" fontId="23" fillId="2" borderId="1" xfId="2" applyNumberFormat="1" applyFont="1" applyFill="1" applyBorder="1" applyProtection="1">
      <protection locked="0"/>
    </xf>
    <xf numFmtId="164" fontId="23" fillId="2" borderId="15" xfId="2" applyNumberFormat="1" applyFont="1" applyFill="1" applyBorder="1" applyProtection="1">
      <protection locked="0"/>
    </xf>
    <xf numFmtId="165" fontId="23" fillId="2" borderId="14" xfId="1" applyNumberFormat="1" applyFont="1" applyFill="1" applyBorder="1" applyProtection="1">
      <protection locked="0"/>
    </xf>
    <xf numFmtId="165" fontId="23" fillId="2" borderId="1" xfId="1" applyNumberFormat="1" applyFont="1" applyFill="1" applyBorder="1" applyProtection="1">
      <protection locked="0"/>
    </xf>
    <xf numFmtId="165" fontId="23" fillId="2" borderId="15" xfId="1" applyNumberFormat="1" applyFont="1" applyFill="1" applyBorder="1" applyProtection="1">
      <protection locked="0"/>
    </xf>
    <xf numFmtId="165" fontId="23" fillId="2" borderId="8" xfId="1" applyNumberFormat="1" applyFont="1" applyFill="1" applyBorder="1" applyProtection="1">
      <protection locked="0"/>
    </xf>
    <xf numFmtId="165" fontId="23" fillId="2" borderId="16" xfId="1" applyNumberFormat="1" applyFont="1" applyFill="1" applyBorder="1" applyProtection="1">
      <protection locked="0"/>
    </xf>
    <xf numFmtId="165" fontId="23" fillId="2" borderId="4" xfId="1" applyNumberFormat="1" applyFont="1" applyFill="1" applyBorder="1" applyProtection="1">
      <protection locked="0"/>
    </xf>
    <xf numFmtId="165" fontId="23" fillId="2" borderId="23" xfId="1" applyNumberFormat="1" applyFont="1" applyFill="1" applyBorder="1" applyProtection="1">
      <protection locked="0"/>
    </xf>
    <xf numFmtId="165" fontId="23" fillId="2" borderId="17" xfId="1" applyNumberFormat="1" applyFont="1" applyFill="1" applyBorder="1" applyProtection="1">
      <protection locked="0"/>
    </xf>
    <xf numFmtId="164" fontId="23" fillId="2" borderId="20" xfId="2" applyNumberFormat="1" applyFont="1" applyFill="1" applyBorder="1" applyProtection="1">
      <protection locked="0"/>
    </xf>
    <xf numFmtId="164" fontId="23" fillId="2" borderId="32" xfId="2" applyNumberFormat="1" applyFont="1" applyFill="1" applyBorder="1" applyProtection="1">
      <protection locked="0"/>
    </xf>
    <xf numFmtId="164" fontId="23" fillId="2" borderId="35" xfId="2" applyNumberFormat="1" applyFont="1" applyFill="1" applyBorder="1" applyProtection="1">
      <protection locked="0"/>
    </xf>
    <xf numFmtId="164" fontId="23" fillId="2" borderId="21" xfId="2" applyNumberFormat="1" applyFont="1" applyFill="1" applyBorder="1" applyProtection="1">
      <protection locked="0"/>
    </xf>
    <xf numFmtId="1" fontId="24" fillId="2" borderId="1" xfId="0" applyNumberFormat="1" applyFont="1" applyFill="1" applyBorder="1" applyAlignment="1" applyProtection="1">
      <alignment horizontal="left" vertical="center" indent="2"/>
      <protection locked="0"/>
    </xf>
    <xf numFmtId="0" fontId="23" fillId="2" borderId="4" xfId="6" applyFont="1" applyFill="1" applyBorder="1" applyAlignment="1" applyProtection="1">
      <alignment wrapText="1"/>
      <protection locked="0"/>
    </xf>
    <xf numFmtId="0" fontId="23" fillId="2" borderId="1" xfId="6" applyFont="1" applyFill="1" applyBorder="1" applyAlignment="1" applyProtection="1">
      <alignment wrapText="1"/>
      <protection locked="0"/>
    </xf>
    <xf numFmtId="0" fontId="9" fillId="2" borderId="0" xfId="0" applyFont="1" applyFill="1"/>
    <xf numFmtId="0" fontId="13" fillId="2" borderId="13" xfId="4" applyFont="1" applyFill="1" applyBorder="1" applyAlignment="1" applyProtection="1">
      <alignment horizontal="center" wrapText="1"/>
    </xf>
    <xf numFmtId="40" fontId="10" fillId="2" borderId="13" xfId="2" applyNumberFormat="1" applyFont="1" applyFill="1" applyBorder="1"/>
    <xf numFmtId="43" fontId="10" fillId="2" borderId="13" xfId="2" applyFont="1" applyFill="1" applyBorder="1"/>
    <xf numFmtId="43" fontId="10" fillId="2" borderId="13" xfId="0" applyNumberFormat="1" applyFont="1" applyFill="1" applyBorder="1" applyAlignment="1">
      <alignment horizontal="left" indent="3"/>
    </xf>
    <xf numFmtId="43" fontId="12" fillId="2" borderId="13" xfId="2" applyFont="1" applyFill="1" applyBorder="1"/>
    <xf numFmtId="43" fontId="10" fillId="2" borderId="13" xfId="2" applyFont="1" applyFill="1" applyBorder="1" applyProtection="1"/>
    <xf numFmtId="43" fontId="11" fillId="2" borderId="13" xfId="2" applyFont="1" applyFill="1" applyBorder="1"/>
    <xf numFmtId="43" fontId="13" fillId="2" borderId="13" xfId="4" applyNumberFormat="1" applyFont="1" applyFill="1" applyBorder="1" applyAlignment="1">
      <alignment wrapText="1"/>
    </xf>
    <xf numFmtId="43" fontId="10" fillId="2" borderId="13" xfId="0" applyNumberFormat="1" applyFont="1" applyFill="1" applyBorder="1"/>
    <xf numFmtId="43" fontId="15" fillId="2" borderId="13" xfId="1" applyNumberFormat="1" applyFont="1" applyFill="1" applyBorder="1"/>
    <xf numFmtId="0" fontId="15" fillId="2" borderId="18" xfId="0" applyFont="1" applyFill="1" applyBorder="1" applyAlignment="1">
      <alignment horizontal="center" wrapText="1"/>
    </xf>
    <xf numFmtId="0" fontId="23" fillId="2" borderId="26" xfId="6" applyFont="1" applyFill="1" applyBorder="1"/>
    <xf numFmtId="0" fontId="23" fillId="2" borderId="26" xfId="6" applyFont="1" applyFill="1" applyBorder="1" applyAlignment="1">
      <alignment wrapText="1"/>
    </xf>
    <xf numFmtId="0" fontId="23" fillId="2" borderId="30" xfId="6" applyFont="1" applyFill="1" applyBorder="1"/>
    <xf numFmtId="0" fontId="23" fillId="2" borderId="0" xfId="6" applyFont="1" applyFill="1"/>
    <xf numFmtId="0" fontId="23" fillId="2" borderId="0" xfId="6" applyFont="1" applyFill="1" applyAlignment="1">
      <alignment wrapText="1"/>
    </xf>
    <xf numFmtId="0" fontId="23" fillId="2" borderId="5" xfId="6" applyFont="1" applyFill="1" applyBorder="1"/>
    <xf numFmtId="0" fontId="25" fillId="2" borderId="31" xfId="6" applyFont="1" applyFill="1" applyBorder="1"/>
    <xf numFmtId="0" fontId="23" fillId="2" borderId="27" xfId="6" applyFont="1" applyFill="1" applyBorder="1"/>
    <xf numFmtId="0" fontId="23" fillId="2" borderId="27" xfId="6" applyFont="1" applyFill="1" applyBorder="1" applyAlignment="1">
      <alignment wrapText="1"/>
    </xf>
    <xf numFmtId="0" fontId="23" fillId="2" borderId="32" xfId="6" applyFont="1" applyFill="1" applyBorder="1"/>
    <xf numFmtId="0" fontId="23" fillId="2" borderId="0" xfId="6" applyFont="1" applyFill="1" applyAlignment="1">
      <alignment horizontal="left" indent="2"/>
    </xf>
    <xf numFmtId="0" fontId="23" fillId="2" borderId="0" xfId="6" applyFont="1" applyFill="1" applyAlignment="1">
      <alignment horizontal="left" wrapText="1" indent="2"/>
    </xf>
    <xf numFmtId="0" fontId="25" fillId="2" borderId="31" xfId="6" applyFont="1" applyFill="1" applyBorder="1" applyAlignment="1">
      <alignment horizontal="left" indent="2"/>
    </xf>
    <xf numFmtId="0" fontId="23" fillId="2" borderId="27" xfId="6" applyFont="1" applyFill="1" applyBorder="1" applyAlignment="1">
      <alignment horizontal="left" indent="2"/>
    </xf>
    <xf numFmtId="0" fontId="23" fillId="2" borderId="27" xfId="6" applyFont="1" applyFill="1" applyBorder="1" applyAlignment="1">
      <alignment horizontal="left" wrapText="1" indent="2"/>
    </xf>
    <xf numFmtId="168" fontId="23" fillId="2" borderId="0" xfId="6" applyNumberFormat="1" applyFont="1" applyFill="1"/>
    <xf numFmtId="167" fontId="23" fillId="2" borderId="0" xfId="6" applyNumberFormat="1" applyFont="1" applyFill="1"/>
    <xf numFmtId="167" fontId="23" fillId="2" borderId="27" xfId="6" applyNumberFormat="1" applyFont="1" applyFill="1" applyBorder="1"/>
    <xf numFmtId="168" fontId="23" fillId="2" borderId="27" xfId="6" applyNumberFormat="1" applyFont="1" applyFill="1" applyBorder="1"/>
    <xf numFmtId="0" fontId="23" fillId="2" borderId="0" xfId="6" applyFont="1" applyFill="1" applyAlignment="1">
      <alignment horizontal="center" wrapText="1"/>
    </xf>
    <xf numFmtId="0" fontId="23" fillId="2" borderId="34" xfId="0" applyFont="1" applyFill="1" applyBorder="1" applyAlignment="1">
      <alignment horizontal="left" indent="5"/>
    </xf>
    <xf numFmtId="0" fontId="23" fillId="2" borderId="0" xfId="0" applyFont="1" applyFill="1"/>
    <xf numFmtId="0" fontId="23" fillId="2" borderId="34" xfId="0" applyFont="1" applyFill="1" applyBorder="1" applyAlignment="1">
      <alignment horizontal="left" wrapText="1" indent="5"/>
    </xf>
    <xf numFmtId="0" fontId="23" fillId="2" borderId="29" xfId="0" applyFont="1" applyFill="1" applyBorder="1"/>
    <xf numFmtId="0" fontId="23" fillId="2" borderId="34" xfId="0" applyFont="1" applyFill="1" applyBorder="1"/>
    <xf numFmtId="0" fontId="23" fillId="2" borderId="34" xfId="0" applyFont="1" applyFill="1" applyBorder="1" applyAlignment="1">
      <alignment horizontal="left" wrapText="1" indent="3"/>
    </xf>
    <xf numFmtId="0" fontId="23" fillId="2" borderId="4" xfId="6" applyFont="1" applyFill="1" applyBorder="1" applyAlignment="1" applyProtection="1">
      <alignment horizontal="left" vertical="center" wrapText="1"/>
      <protection locked="0"/>
    </xf>
    <xf numFmtId="0" fontId="23" fillId="2" borderId="34" xfId="0" applyFont="1" applyFill="1" applyBorder="1" applyAlignment="1">
      <alignment horizontal="left" indent="2"/>
    </xf>
    <xf numFmtId="0" fontId="27" fillId="2" borderId="34" xfId="0" applyFont="1" applyFill="1" applyBorder="1" applyAlignment="1">
      <alignment horizontal="left" indent="2"/>
    </xf>
    <xf numFmtId="0" fontId="23" fillId="2" borderId="34" xfId="0" applyFont="1" applyFill="1" applyBorder="1" applyAlignment="1">
      <alignment horizontal="left" indent="3"/>
    </xf>
    <xf numFmtId="0" fontId="27" fillId="2" borderId="0" xfId="6" applyFont="1" applyFill="1" applyAlignment="1">
      <alignment horizontal="left" indent="2"/>
    </xf>
    <xf numFmtId="0" fontId="23" fillId="2" borderId="34" xfId="0" applyFont="1" applyFill="1" applyBorder="1" applyAlignment="1">
      <alignment horizontal="left" indent="1"/>
    </xf>
    <xf numFmtId="0" fontId="23" fillId="2" borderId="0" xfId="0" applyFont="1" applyFill="1" applyAlignment="1">
      <alignment wrapText="1"/>
    </xf>
    <xf numFmtId="0" fontId="23" fillId="2" borderId="34" xfId="0" applyFont="1" applyFill="1" applyBorder="1" applyAlignment="1">
      <alignment horizontal="left" wrapText="1" indent="6"/>
    </xf>
    <xf numFmtId="0" fontId="23" fillId="2" borderId="0" xfId="0" applyFont="1" applyFill="1" applyAlignment="1">
      <alignment horizontal="center" wrapText="1"/>
    </xf>
    <xf numFmtId="0" fontId="0" fillId="7" borderId="0" xfId="0" applyFill="1"/>
    <xf numFmtId="0" fontId="50" fillId="7" borderId="0" xfId="0" applyFont="1" applyFill="1"/>
    <xf numFmtId="0" fontId="23" fillId="7" borderId="0" xfId="0" applyFont="1" applyFill="1"/>
    <xf numFmtId="0" fontId="22" fillId="7" borderId="0" xfId="6" applyFont="1" applyFill="1"/>
    <xf numFmtId="0" fontId="27" fillId="7" borderId="0" xfId="0" applyFont="1" applyFill="1"/>
    <xf numFmtId="44" fontId="23" fillId="7" borderId="0" xfId="1" applyFont="1" applyFill="1" applyBorder="1" applyProtection="1"/>
    <xf numFmtId="0" fontId="36" fillId="7" borderId="0" xfId="0" applyFont="1" applyFill="1"/>
    <xf numFmtId="44" fontId="23" fillId="7" borderId="0" xfId="1" applyFont="1" applyFill="1" applyProtection="1"/>
    <xf numFmtId="0" fontId="38" fillId="7" borderId="0" xfId="0" applyFont="1" applyFill="1"/>
    <xf numFmtId="0" fontId="40" fillId="7" borderId="0" xfId="0" applyFont="1" applyFill="1"/>
    <xf numFmtId="0" fontId="33" fillId="8" borderId="12" xfId="6" applyFont="1" applyFill="1" applyBorder="1" applyAlignment="1">
      <alignment horizontal="right" indent="2"/>
    </xf>
    <xf numFmtId="0" fontId="30" fillId="8" borderId="13" xfId="6" applyFont="1" applyFill="1" applyBorder="1" applyAlignment="1">
      <alignment horizontal="center"/>
    </xf>
    <xf numFmtId="0" fontId="30" fillId="8" borderId="12" xfId="6" applyFont="1" applyFill="1" applyBorder="1" applyAlignment="1">
      <alignment horizontal="center"/>
    </xf>
    <xf numFmtId="0" fontId="30" fillId="8" borderId="0" xfId="6" applyFont="1" applyFill="1" applyAlignment="1">
      <alignment horizontal="center"/>
    </xf>
    <xf numFmtId="0" fontId="33" fillId="8" borderId="12" xfId="6" applyFont="1" applyFill="1" applyBorder="1" applyAlignment="1">
      <alignment horizontal="right" vertical="center"/>
    </xf>
    <xf numFmtId="0" fontId="34" fillId="0" borderId="1" xfId="6" applyFont="1" applyBorder="1" applyAlignment="1" applyProtection="1">
      <alignment horizontal="center" vertical="center"/>
      <protection locked="0"/>
    </xf>
    <xf numFmtId="0" fontId="34" fillId="0" borderId="1" xfId="6" applyFont="1" applyBorder="1" applyAlignment="1" applyProtection="1">
      <alignment horizontal="center" vertical="center" wrapText="1"/>
      <protection locked="0"/>
    </xf>
    <xf numFmtId="44" fontId="23" fillId="6" borderId="1" xfId="1" applyFont="1" applyFill="1" applyBorder="1" applyProtection="1"/>
    <xf numFmtId="0" fontId="29" fillId="7" borderId="0" xfId="0" applyFont="1" applyFill="1"/>
    <xf numFmtId="0" fontId="29" fillId="7" borderId="0" xfId="0" applyFont="1" applyFill="1" applyAlignment="1">
      <alignment wrapText="1"/>
    </xf>
    <xf numFmtId="0" fontId="30" fillId="7" borderId="0" xfId="6" applyFont="1" applyFill="1"/>
    <xf numFmtId="0" fontId="26" fillId="7" borderId="0" xfId="6" applyFont="1" applyFill="1"/>
    <xf numFmtId="0" fontId="23" fillId="7" borderId="0" xfId="6" applyFont="1" applyFill="1"/>
    <xf numFmtId="0" fontId="23" fillId="7" borderId="0" xfId="6" applyFont="1" applyFill="1" applyAlignment="1">
      <alignment wrapText="1"/>
    </xf>
    <xf numFmtId="0" fontId="26" fillId="7" borderId="0" xfId="0" applyFont="1" applyFill="1"/>
    <xf numFmtId="0" fontId="22" fillId="7" borderId="0" xfId="0" applyFont="1" applyFill="1"/>
    <xf numFmtId="0" fontId="22" fillId="7" borderId="0" xfId="0" applyFont="1" applyFill="1" applyAlignment="1">
      <alignment wrapText="1"/>
    </xf>
    <xf numFmtId="0" fontId="22" fillId="7" borderId="0" xfId="0" applyFont="1" applyFill="1" applyAlignment="1">
      <alignment horizontal="right"/>
    </xf>
    <xf numFmtId="0" fontId="37" fillId="7" borderId="0" xfId="0" applyFont="1" applyFill="1"/>
    <xf numFmtId="0" fontId="25" fillId="7" borderId="0" xfId="6" applyFont="1" applyFill="1"/>
    <xf numFmtId="0" fontId="46" fillId="7" borderId="0" xfId="6" applyFont="1" applyFill="1"/>
    <xf numFmtId="0" fontId="27" fillId="7" borderId="0" xfId="6" applyFont="1" applyFill="1"/>
    <xf numFmtId="0" fontId="27" fillId="7" borderId="0" xfId="6" applyFont="1" applyFill="1" applyAlignment="1">
      <alignment wrapText="1"/>
    </xf>
    <xf numFmtId="44" fontId="27" fillId="7" borderId="0" xfId="1" applyFont="1" applyFill="1" applyBorder="1" applyAlignment="1" applyProtection="1">
      <alignment wrapText="1"/>
    </xf>
    <xf numFmtId="168" fontId="25" fillId="7" borderId="0" xfId="6" applyNumberFormat="1" applyFont="1" applyFill="1"/>
    <xf numFmtId="168" fontId="23" fillId="7" borderId="0" xfId="6" applyNumberFormat="1" applyFont="1" applyFill="1"/>
    <xf numFmtId="168" fontId="27" fillId="7" borderId="0" xfId="6" applyNumberFormat="1" applyFont="1" applyFill="1"/>
    <xf numFmtId="167" fontId="23" fillId="7" borderId="0" xfId="6" applyNumberFormat="1" applyFont="1" applyFill="1"/>
    <xf numFmtId="0" fontId="23" fillId="7" borderId="0" xfId="6" applyFont="1" applyFill="1" applyAlignment="1">
      <alignment horizontal="center" wrapText="1"/>
    </xf>
    <xf numFmtId="0" fontId="23" fillId="7" borderId="0" xfId="6" applyFont="1" applyFill="1" applyAlignment="1">
      <alignment horizontal="left" vertical="center" wrapText="1"/>
    </xf>
    <xf numFmtId="0" fontId="23" fillId="7" borderId="0" xfId="0" applyFont="1" applyFill="1" applyAlignment="1">
      <alignment horizontal="left" wrapText="1" indent="3"/>
    </xf>
    <xf numFmtId="0" fontId="23" fillId="7" borderId="0" xfId="6" applyFont="1" applyFill="1" applyAlignment="1">
      <alignment horizontal="left" vertical="center"/>
    </xf>
    <xf numFmtId="0" fontId="23" fillId="7" borderId="0" xfId="0" applyFont="1" applyFill="1" applyAlignment="1">
      <alignment wrapText="1"/>
    </xf>
    <xf numFmtId="0" fontId="33" fillId="7" borderId="0" xfId="6" applyFont="1" applyFill="1"/>
    <xf numFmtId="0" fontId="23" fillId="7" borderId="0" xfId="6" applyFont="1" applyFill="1" applyAlignment="1">
      <alignment vertical="center" wrapText="1"/>
    </xf>
    <xf numFmtId="0" fontId="50" fillId="7" borderId="0" xfId="6" applyFont="1" applyFill="1"/>
    <xf numFmtId="0" fontId="22" fillId="8" borderId="19" xfId="0" applyFont="1" applyFill="1" applyBorder="1"/>
    <xf numFmtId="0" fontId="37" fillId="8" borderId="19" xfId="0" applyFont="1" applyFill="1" applyBorder="1" applyAlignment="1">
      <alignment wrapText="1"/>
    </xf>
    <xf numFmtId="0" fontId="37" fillId="8" borderId="19" xfId="0" applyFont="1" applyFill="1" applyBorder="1"/>
    <xf numFmtId="0" fontId="37" fillId="8" borderId="19" xfId="0" applyFont="1" applyFill="1" applyBorder="1" applyAlignment="1">
      <alignment horizontal="right"/>
    </xf>
    <xf numFmtId="0" fontId="22" fillId="8" borderId="3" xfId="0" applyFont="1" applyFill="1" applyBorder="1"/>
    <xf numFmtId="0" fontId="39" fillId="8" borderId="12" xfId="0" applyFont="1" applyFill="1" applyBorder="1" applyAlignment="1">
      <alignment horizontal="center"/>
    </xf>
    <xf numFmtId="0" fontId="39" fillId="8" borderId="13" xfId="0" applyFont="1" applyFill="1" applyBorder="1" applyAlignment="1">
      <alignment horizontal="center"/>
    </xf>
    <xf numFmtId="0" fontId="34" fillId="8" borderId="3" xfId="6" applyFont="1" applyFill="1" applyBorder="1"/>
    <xf numFmtId="0" fontId="34" fillId="8" borderId="19" xfId="6" applyFont="1" applyFill="1" applyBorder="1"/>
    <xf numFmtId="0" fontId="34" fillId="8" borderId="19" xfId="6" applyFont="1" applyFill="1" applyBorder="1" applyAlignment="1">
      <alignment wrapText="1"/>
    </xf>
    <xf numFmtId="0" fontId="33" fillId="8" borderId="12" xfId="6" applyFont="1" applyFill="1" applyBorder="1" applyAlignment="1">
      <alignment horizontal="right" wrapText="1"/>
    </xf>
    <xf numFmtId="0" fontId="53" fillId="8" borderId="0" xfId="6" applyFont="1" applyFill="1" applyProtection="1">
      <protection locked="0"/>
    </xf>
    <xf numFmtId="0" fontId="34" fillId="8" borderId="0" xfId="6" applyFont="1" applyFill="1" applyProtection="1">
      <protection locked="0"/>
    </xf>
    <xf numFmtId="0" fontId="34" fillId="8" borderId="0" xfId="6" applyFont="1" applyFill="1"/>
    <xf numFmtId="0" fontId="33" fillId="8" borderId="0" xfId="0" applyFont="1" applyFill="1"/>
    <xf numFmtId="0" fontId="33" fillId="8" borderId="0" xfId="0" applyFont="1" applyFill="1" applyAlignment="1">
      <alignment horizontal="right" vertical="center"/>
    </xf>
    <xf numFmtId="0" fontId="28" fillId="8" borderId="0" xfId="0" applyFont="1" applyFill="1" applyAlignment="1">
      <alignment horizontal="left"/>
    </xf>
    <xf numFmtId="0" fontId="33" fillId="8" borderId="0" xfId="0" applyFont="1" applyFill="1" applyAlignment="1">
      <alignment wrapText="1"/>
    </xf>
    <xf numFmtId="0" fontId="39" fillId="8" borderId="0" xfId="0" applyFont="1" applyFill="1" applyAlignment="1">
      <alignment horizontal="center"/>
    </xf>
    <xf numFmtId="0" fontId="39" fillId="8" borderId="0" xfId="0" applyFont="1" applyFill="1" applyAlignment="1">
      <alignment horizontal="center" wrapText="1"/>
    </xf>
    <xf numFmtId="0" fontId="34" fillId="8" borderId="0" xfId="6" applyFont="1" applyFill="1" applyAlignment="1">
      <alignment wrapText="1"/>
    </xf>
    <xf numFmtId="0" fontId="33" fillId="8" borderId="0" xfId="6" applyFont="1" applyFill="1" applyAlignment="1">
      <alignment horizontal="right" indent="1"/>
    </xf>
    <xf numFmtId="0" fontId="34" fillId="8" borderId="0" xfId="6" applyFont="1" applyFill="1" applyAlignment="1">
      <alignment horizontal="right" indent="1"/>
    </xf>
    <xf numFmtId="0" fontId="23" fillId="8" borderId="0" xfId="6" applyFont="1" applyFill="1" applyAlignment="1">
      <alignment wrapText="1"/>
    </xf>
    <xf numFmtId="0" fontId="23" fillId="8" borderId="0" xfId="6" applyFont="1" applyFill="1"/>
    <xf numFmtId="0" fontId="33" fillId="8" borderId="0" xfId="6" applyFont="1" applyFill="1" applyAlignment="1">
      <alignment horizontal="right"/>
    </xf>
    <xf numFmtId="0" fontId="39" fillId="8" borderId="0" xfId="6" applyFont="1" applyFill="1"/>
    <xf numFmtId="0" fontId="23" fillId="6" borderId="14" xfId="6" applyFont="1" applyFill="1" applyBorder="1" applyAlignment="1">
      <alignment horizontal="left"/>
    </xf>
    <xf numFmtId="0" fontId="23" fillId="6" borderId="16" xfId="6" applyFont="1" applyFill="1" applyBorder="1" applyAlignment="1">
      <alignment horizontal="left"/>
    </xf>
    <xf numFmtId="0" fontId="38" fillId="7" borderId="0" xfId="6" applyFont="1" applyFill="1"/>
    <xf numFmtId="0" fontId="27" fillId="5" borderId="10" xfId="0" applyFont="1" applyFill="1" applyBorder="1" applyAlignment="1">
      <alignment vertical="center" wrapText="1"/>
    </xf>
    <xf numFmtId="0" fontId="27" fillId="5" borderId="2" xfId="0" applyFont="1" applyFill="1" applyBorder="1" applyAlignment="1">
      <alignment horizontal="center" vertical="center" wrapText="1"/>
    </xf>
    <xf numFmtId="0" fontId="27" fillId="5" borderId="2" xfId="0" applyFont="1" applyFill="1" applyBorder="1" applyAlignment="1">
      <alignment vertical="center" wrapText="1"/>
    </xf>
    <xf numFmtId="0" fontId="27" fillId="5" borderId="11" xfId="0" applyFont="1" applyFill="1" applyBorder="1" applyAlignment="1">
      <alignment vertical="center" wrapText="1"/>
    </xf>
    <xf numFmtId="168" fontId="23" fillId="6" borderId="1" xfId="6" applyNumberFormat="1" applyFont="1" applyFill="1" applyBorder="1"/>
    <xf numFmtId="168" fontId="23" fillId="6" borderId="4" xfId="6" applyNumberFormat="1" applyFont="1" applyFill="1" applyBorder="1"/>
    <xf numFmtId="0" fontId="23" fillId="6" borderId="15" xfId="6" applyFont="1" applyFill="1" applyBorder="1"/>
    <xf numFmtId="0" fontId="23" fillId="6" borderId="23" xfId="6" applyFont="1" applyFill="1" applyBorder="1"/>
    <xf numFmtId="0" fontId="23" fillId="6" borderId="14" xfId="6" applyFont="1" applyFill="1" applyBorder="1" applyAlignment="1">
      <alignment horizontal="left" wrapText="1"/>
    </xf>
    <xf numFmtId="0" fontId="23" fillId="6" borderId="1" xfId="6" applyFont="1" applyFill="1" applyBorder="1" applyAlignment="1" applyProtection="1">
      <alignment horizontal="center"/>
      <protection locked="0"/>
    </xf>
    <xf numFmtId="0" fontId="27" fillId="5" borderId="48" xfId="0" applyFont="1" applyFill="1" applyBorder="1" applyAlignment="1">
      <alignment vertical="center" wrapText="1"/>
    </xf>
    <xf numFmtId="0" fontId="27" fillId="5" borderId="49" xfId="0" applyFont="1" applyFill="1" applyBorder="1" applyAlignment="1">
      <alignment horizontal="center" vertical="center" wrapText="1"/>
    </xf>
    <xf numFmtId="0" fontId="27" fillId="5" borderId="49" xfId="0" applyFont="1" applyFill="1" applyBorder="1" applyAlignment="1">
      <alignment vertical="center" wrapText="1"/>
    </xf>
    <xf numFmtId="0" fontId="23" fillId="6" borderId="14" xfId="6" applyFont="1" applyFill="1" applyBorder="1" applyAlignment="1">
      <alignment horizontal="left" indent="2"/>
    </xf>
    <xf numFmtId="167" fontId="23" fillId="2" borderId="39" xfId="6" applyNumberFormat="1" applyFont="1" applyFill="1" applyBorder="1" applyProtection="1">
      <protection locked="0"/>
    </xf>
    <xf numFmtId="0" fontId="23" fillId="2" borderId="39" xfId="6" applyFont="1" applyFill="1" applyBorder="1" applyAlignment="1" applyProtection="1">
      <alignment wrapText="1"/>
      <protection locked="0"/>
    </xf>
    <xf numFmtId="0" fontId="23" fillId="2" borderId="39" xfId="6" applyFont="1" applyFill="1" applyBorder="1" applyAlignment="1" applyProtection="1">
      <alignment horizontal="center"/>
      <protection locked="0"/>
    </xf>
    <xf numFmtId="168" fontId="23" fillId="6" borderId="39" xfId="6" applyNumberFormat="1" applyFont="1" applyFill="1" applyBorder="1"/>
    <xf numFmtId="0" fontId="23" fillId="6" borderId="22" xfId="6" applyFont="1" applyFill="1" applyBorder="1" applyAlignment="1">
      <alignment horizontal="left"/>
    </xf>
    <xf numFmtId="44" fontId="27" fillId="7" borderId="0" xfId="1" applyFont="1" applyFill="1" applyBorder="1" applyProtection="1"/>
    <xf numFmtId="165" fontId="25" fillId="7" borderId="0" xfId="1" applyNumberFormat="1" applyFont="1" applyFill="1" applyBorder="1" applyProtection="1"/>
    <xf numFmtId="44" fontId="25" fillId="7" borderId="0" xfId="1" applyFont="1" applyFill="1" applyBorder="1" applyProtection="1"/>
    <xf numFmtId="0" fontId="23" fillId="7" borderId="0" xfId="0" applyFont="1" applyFill="1" applyProtection="1">
      <protection locked="0"/>
    </xf>
    <xf numFmtId="165" fontId="23" fillId="7" borderId="0" xfId="1" applyNumberFormat="1" applyFont="1" applyFill="1" applyProtection="1">
      <protection locked="0"/>
    </xf>
    <xf numFmtId="0" fontId="27" fillId="7" borderId="0" xfId="0" applyFont="1" applyFill="1" applyAlignment="1" applyProtection="1">
      <alignment horizontal="left"/>
      <protection locked="0"/>
    </xf>
    <xf numFmtId="0" fontId="23" fillId="7" borderId="0" xfId="0" applyFont="1" applyFill="1" applyAlignment="1" applyProtection="1">
      <alignment horizontal="left"/>
      <protection locked="0"/>
    </xf>
    <xf numFmtId="44" fontId="50" fillId="7" borderId="0" xfId="1" applyFont="1" applyFill="1" applyAlignment="1" applyProtection="1">
      <alignment horizontal="left" indent="2"/>
    </xf>
    <xf numFmtId="44" fontId="50" fillId="7" borderId="0" xfId="1" applyFont="1" applyFill="1" applyProtection="1"/>
    <xf numFmtId="43" fontId="23" fillId="2" borderId="1" xfId="2" applyFont="1" applyFill="1" applyBorder="1" applyProtection="1">
      <protection locked="0"/>
    </xf>
    <xf numFmtId="43" fontId="23" fillId="2" borderId="15" xfId="2" applyFont="1" applyFill="1" applyBorder="1" applyProtection="1">
      <protection locked="0"/>
    </xf>
    <xf numFmtId="164" fontId="23" fillId="2" borderId="48" xfId="2" applyNumberFormat="1" applyFont="1" applyFill="1" applyBorder="1" applyProtection="1">
      <protection locked="0"/>
    </xf>
    <xf numFmtId="164" fontId="23" fillId="2" borderId="49" xfId="2" applyNumberFormat="1" applyFont="1" applyFill="1" applyBorder="1" applyProtection="1">
      <protection locked="0"/>
    </xf>
    <xf numFmtId="43" fontId="23" fillId="2" borderId="49" xfId="2" applyFont="1" applyFill="1" applyBorder="1" applyProtection="1">
      <protection locked="0"/>
    </xf>
    <xf numFmtId="43" fontId="23" fillId="2" borderId="50" xfId="2" applyFont="1" applyFill="1" applyBorder="1" applyProtection="1">
      <protection locked="0"/>
    </xf>
    <xf numFmtId="165" fontId="23" fillId="6" borderId="14" xfId="1" applyNumberFormat="1" applyFont="1" applyFill="1" applyBorder="1" applyProtection="1"/>
    <xf numFmtId="165" fontId="23" fillId="6" borderId="1" xfId="1" applyNumberFormat="1" applyFont="1" applyFill="1" applyBorder="1" applyProtection="1"/>
    <xf numFmtId="165" fontId="23" fillId="6" borderId="15" xfId="1" applyNumberFormat="1" applyFont="1" applyFill="1" applyBorder="1" applyProtection="1"/>
    <xf numFmtId="165" fontId="23" fillId="6" borderId="48" xfId="1" applyNumberFormat="1" applyFont="1" applyFill="1" applyBorder="1" applyProtection="1"/>
    <xf numFmtId="165" fontId="23" fillId="2" borderId="49" xfId="1" applyNumberFormat="1" applyFont="1" applyFill="1" applyBorder="1" applyProtection="1">
      <protection locked="0"/>
    </xf>
    <xf numFmtId="165" fontId="23" fillId="2" borderId="50" xfId="1" applyNumberFormat="1" applyFont="1" applyFill="1" applyBorder="1" applyProtection="1">
      <protection locked="0"/>
    </xf>
    <xf numFmtId="164" fontId="23" fillId="2" borderId="16" xfId="2" applyNumberFormat="1" applyFont="1" applyFill="1" applyBorder="1" applyProtection="1">
      <protection locked="0"/>
    </xf>
    <xf numFmtId="164" fontId="23" fillId="2" borderId="4" xfId="2" applyNumberFormat="1" applyFont="1" applyFill="1" applyBorder="1" applyProtection="1">
      <protection locked="0"/>
    </xf>
    <xf numFmtId="43" fontId="23" fillId="2" borderId="4" xfId="2" applyFont="1" applyFill="1" applyBorder="1" applyProtection="1">
      <protection locked="0"/>
    </xf>
    <xf numFmtId="43" fontId="23" fillId="2" borderId="23" xfId="2" applyFont="1" applyFill="1" applyBorder="1" applyProtection="1">
      <protection locked="0"/>
    </xf>
    <xf numFmtId="0" fontId="27" fillId="2" borderId="1" xfId="0" applyFont="1" applyFill="1" applyBorder="1" applyAlignment="1" applyProtection="1">
      <alignment horizontal="left"/>
      <protection locked="0"/>
    </xf>
    <xf numFmtId="165" fontId="23" fillId="6" borderId="8" xfId="1" applyNumberFormat="1" applyFont="1" applyFill="1" applyBorder="1" applyProtection="1"/>
    <xf numFmtId="164" fontId="23" fillId="2" borderId="50" xfId="2" applyNumberFormat="1" applyFont="1" applyFill="1" applyBorder="1" applyProtection="1">
      <protection locked="0"/>
    </xf>
    <xf numFmtId="164" fontId="23" fillId="2" borderId="52" xfId="2" applyNumberFormat="1" applyFont="1" applyFill="1" applyBorder="1" applyProtection="1">
      <protection locked="0"/>
    </xf>
    <xf numFmtId="164" fontId="23" fillId="2" borderId="53" xfId="2" applyNumberFormat="1" applyFont="1" applyFill="1" applyBorder="1" applyProtection="1">
      <protection locked="0"/>
    </xf>
    <xf numFmtId="164" fontId="23" fillId="2" borderId="6" xfId="2" applyNumberFormat="1" applyFont="1" applyFill="1" applyBorder="1" applyProtection="1">
      <protection locked="0"/>
    </xf>
    <xf numFmtId="165" fontId="23" fillId="6" borderId="6" xfId="1" applyNumberFormat="1" applyFont="1" applyFill="1" applyBorder="1" applyProtection="1"/>
    <xf numFmtId="164" fontId="23" fillId="2" borderId="31" xfId="2" applyNumberFormat="1" applyFont="1" applyFill="1" applyBorder="1" applyProtection="1">
      <protection locked="0"/>
    </xf>
    <xf numFmtId="165" fontId="23" fillId="2" borderId="6" xfId="1" applyNumberFormat="1" applyFont="1" applyFill="1" applyBorder="1" applyProtection="1">
      <protection locked="0"/>
    </xf>
    <xf numFmtId="165" fontId="23" fillId="2" borderId="36" xfId="1" applyNumberFormat="1" applyFont="1" applyFill="1" applyBorder="1" applyProtection="1">
      <protection locked="0"/>
    </xf>
    <xf numFmtId="0" fontId="23" fillId="2" borderId="14" xfId="0" applyFont="1" applyFill="1" applyBorder="1" applyAlignment="1" applyProtection="1">
      <alignment horizontal="left" wrapText="1" indent="2"/>
      <protection locked="0"/>
    </xf>
    <xf numFmtId="44" fontId="23" fillId="2" borderId="1" xfId="1" applyFont="1" applyFill="1" applyBorder="1" applyAlignment="1" applyProtection="1">
      <alignment horizontal="left" wrapText="1" indent="2"/>
      <protection locked="0"/>
    </xf>
    <xf numFmtId="44" fontId="23" fillId="2" borderId="1" xfId="1" applyFont="1" applyFill="1" applyBorder="1" applyAlignment="1" applyProtection="1">
      <alignment wrapText="1"/>
      <protection locked="0"/>
    </xf>
    <xf numFmtId="0" fontId="23" fillId="2" borderId="1" xfId="0" applyFont="1" applyFill="1" applyBorder="1" applyAlignment="1" applyProtection="1">
      <alignment wrapText="1"/>
      <protection locked="0"/>
    </xf>
    <xf numFmtId="44" fontId="25" fillId="2" borderId="1" xfId="1" applyFont="1" applyFill="1" applyBorder="1" applyAlignment="1" applyProtection="1">
      <alignment wrapText="1"/>
      <protection locked="0"/>
    </xf>
    <xf numFmtId="0" fontId="23" fillId="2" borderId="1" xfId="0" applyFont="1" applyFill="1" applyBorder="1" applyAlignment="1" applyProtection="1">
      <alignment horizontal="left" wrapText="1" indent="1"/>
      <protection locked="0"/>
    </xf>
    <xf numFmtId="10" fontId="23" fillId="2" borderId="1" xfId="3" applyNumberFormat="1" applyFont="1" applyFill="1" applyBorder="1" applyAlignment="1" applyProtection="1">
      <alignment wrapText="1"/>
      <protection locked="0"/>
    </xf>
    <xf numFmtId="38" fontId="23" fillId="2" borderId="6" xfId="2" applyNumberFormat="1" applyFont="1" applyFill="1" applyBorder="1" applyAlignment="1" applyProtection="1">
      <alignment horizontal="center" wrapText="1"/>
      <protection locked="0"/>
    </xf>
    <xf numFmtId="0" fontId="37" fillId="7" borderId="0" xfId="0" applyFont="1" applyFill="1" applyProtection="1">
      <protection locked="0"/>
    </xf>
    <xf numFmtId="0" fontId="37" fillId="7" borderId="0" xfId="0" applyFont="1" applyFill="1" applyAlignment="1" applyProtection="1">
      <alignment wrapText="1"/>
      <protection locked="0"/>
    </xf>
    <xf numFmtId="0" fontId="37" fillId="7" borderId="0" xfId="6" applyFont="1" applyFill="1" applyProtection="1">
      <protection locked="0"/>
    </xf>
    <xf numFmtId="0" fontId="27" fillId="7" borderId="0" xfId="0" applyFont="1" applyFill="1" applyAlignment="1" applyProtection="1">
      <alignment vertical="center"/>
      <protection locked="0"/>
    </xf>
    <xf numFmtId="0" fontId="23" fillId="7" borderId="0" xfId="0" applyFont="1" applyFill="1" applyAlignment="1" applyProtection="1">
      <alignment wrapText="1"/>
      <protection locked="0"/>
    </xf>
    <xf numFmtId="0" fontId="27" fillId="7" borderId="0" xfId="0" applyFont="1" applyFill="1" applyAlignment="1" applyProtection="1">
      <alignment horizontal="left" vertical="center" indent="2"/>
      <protection locked="0"/>
    </xf>
    <xf numFmtId="0" fontId="27" fillId="7" borderId="0" xfId="0" applyFont="1" applyFill="1" applyAlignment="1" applyProtection="1">
      <alignment horizontal="left" vertical="center" wrapText="1"/>
      <protection locked="0"/>
    </xf>
    <xf numFmtId="44" fontId="23" fillId="7" borderId="0" xfId="1" applyFont="1" applyFill="1" applyBorder="1" applyAlignment="1" applyProtection="1">
      <alignment horizontal="left" vertical="center" wrapText="1" indent="3"/>
    </xf>
    <xf numFmtId="44" fontId="23" fillId="7" borderId="0" xfId="1" applyFont="1" applyFill="1" applyBorder="1" applyAlignment="1" applyProtection="1">
      <alignment horizontal="left" vertical="center" wrapText="1"/>
    </xf>
    <xf numFmtId="0" fontId="36" fillId="7" borderId="0" xfId="0" applyFont="1" applyFill="1" applyProtection="1">
      <protection locked="0"/>
    </xf>
    <xf numFmtId="8" fontId="23" fillId="7" borderId="0" xfId="0" applyNumberFormat="1" applyFont="1" applyFill="1" applyProtection="1">
      <protection locked="0"/>
    </xf>
    <xf numFmtId="8" fontId="36" fillId="7" borderId="0" xfId="0" applyNumberFormat="1" applyFont="1" applyFill="1" applyProtection="1">
      <protection locked="0"/>
    </xf>
    <xf numFmtId="0" fontId="27" fillId="7" borderId="0" xfId="0" applyFont="1" applyFill="1" applyAlignment="1" applyProtection="1">
      <alignment horizontal="left" vertical="center"/>
      <protection locked="0"/>
    </xf>
    <xf numFmtId="0" fontId="38" fillId="7" borderId="0" xfId="0" applyFont="1" applyFill="1" applyProtection="1">
      <protection locked="0"/>
    </xf>
    <xf numFmtId="0" fontId="0" fillId="7" borderId="0" xfId="0" applyFill="1" applyProtection="1">
      <protection locked="0"/>
    </xf>
    <xf numFmtId="8" fontId="0" fillId="7" borderId="0" xfId="0" applyNumberFormat="1" applyFill="1" applyProtection="1">
      <protection locked="0"/>
    </xf>
    <xf numFmtId="0" fontId="37" fillId="9" borderId="0" xfId="0" applyFont="1" applyFill="1" applyProtection="1">
      <protection locked="0"/>
    </xf>
    <xf numFmtId="0" fontId="27" fillId="5" borderId="2" xfId="0" applyFont="1" applyFill="1" applyBorder="1" applyAlignment="1" applyProtection="1">
      <alignment vertical="center"/>
      <protection locked="0"/>
    </xf>
    <xf numFmtId="0" fontId="27" fillId="5" borderId="11" xfId="0" applyFont="1" applyFill="1" applyBorder="1" applyAlignment="1" applyProtection="1">
      <alignment vertical="center"/>
      <protection locked="0"/>
    </xf>
    <xf numFmtId="0" fontId="27" fillId="5" borderId="0" xfId="0" applyFont="1" applyFill="1" applyAlignment="1" applyProtection="1">
      <alignment horizontal="left" vertical="center" indent="2"/>
      <protection locked="0"/>
    </xf>
    <xf numFmtId="0" fontId="27" fillId="5" borderId="13" xfId="0" applyFont="1" applyFill="1" applyBorder="1" applyAlignment="1" applyProtection="1">
      <alignment horizontal="left" vertical="center" indent="2"/>
      <protection locked="0"/>
    </xf>
    <xf numFmtId="0" fontId="23" fillId="2" borderId="20" xfId="0" applyFont="1" applyFill="1" applyBorder="1" applyAlignment="1">
      <alignment horizontal="left" vertical="center" wrapText="1" indent="3"/>
    </xf>
    <xf numFmtId="0" fontId="23" fillId="2" borderId="14" xfId="0" applyFont="1" applyFill="1" applyBorder="1" applyAlignment="1">
      <alignment horizontal="left" vertical="center" wrapText="1" indent="3"/>
    </xf>
    <xf numFmtId="44" fontId="23" fillId="6" borderId="15" xfId="1" applyFont="1" applyFill="1" applyBorder="1" applyAlignment="1" applyProtection="1">
      <alignment horizontal="left" vertical="center" wrapText="1" indent="3"/>
    </xf>
    <xf numFmtId="0" fontId="23" fillId="2" borderId="1" xfId="0" applyFont="1" applyFill="1" applyBorder="1" applyAlignment="1" applyProtection="1">
      <alignment horizontal="left" vertical="center" indent="2"/>
      <protection locked="0"/>
    </xf>
    <xf numFmtId="0" fontId="43" fillId="2" borderId="1" xfId="0" applyFont="1" applyFill="1" applyBorder="1" applyAlignment="1" applyProtection="1">
      <alignment horizontal="left" vertical="center" indent="2"/>
      <protection locked="0"/>
    </xf>
    <xf numFmtId="0" fontId="23" fillId="5" borderId="10" xfId="0" applyFont="1" applyFill="1" applyBorder="1" applyProtection="1">
      <protection locked="0"/>
    </xf>
    <xf numFmtId="0" fontId="27" fillId="5" borderId="12" xfId="0" applyFont="1" applyFill="1" applyBorder="1" applyAlignment="1" applyProtection="1">
      <alignment vertical="center"/>
      <protection locked="0"/>
    </xf>
    <xf numFmtId="0" fontId="28" fillId="6" borderId="3" xfId="0" applyFont="1" applyFill="1" applyBorder="1" applyAlignment="1">
      <alignment horizontal="left" vertical="center" wrapText="1"/>
    </xf>
    <xf numFmtId="0" fontId="24" fillId="6" borderId="19" xfId="0" applyFont="1" applyFill="1" applyBorder="1" applyAlignment="1" applyProtection="1">
      <alignment horizontal="left" vertical="center" indent="2"/>
      <protection locked="0"/>
    </xf>
    <xf numFmtId="8" fontId="24" fillId="6" borderId="19" xfId="0" applyNumberFormat="1" applyFont="1" applyFill="1" applyBorder="1" applyAlignment="1" applyProtection="1">
      <alignment horizontal="right" vertical="center" indent="2"/>
      <protection locked="0"/>
    </xf>
    <xf numFmtId="44" fontId="28" fillId="6" borderId="18" xfId="1" applyFont="1" applyFill="1" applyBorder="1" applyAlignment="1" applyProtection="1">
      <alignment horizontal="left" vertical="center" wrapText="1" indent="3"/>
    </xf>
    <xf numFmtId="0" fontId="27" fillId="5" borderId="12" xfId="0" applyFont="1" applyFill="1" applyBorder="1" applyAlignment="1" applyProtection="1">
      <alignment horizontal="left" vertical="center" indent="2"/>
      <protection locked="0"/>
    </xf>
    <xf numFmtId="0" fontId="28" fillId="6" borderId="54" xfId="0" applyFont="1" applyFill="1" applyBorder="1" applyAlignment="1">
      <alignment horizontal="left" vertical="center" wrapText="1"/>
    </xf>
    <xf numFmtId="0" fontId="24" fillId="6" borderId="55" xfId="0" applyFont="1" applyFill="1" applyBorder="1" applyAlignment="1" applyProtection="1">
      <alignment horizontal="left" vertical="center" indent="2"/>
      <protection locked="0"/>
    </xf>
    <xf numFmtId="8" fontId="24" fillId="6" borderId="55" xfId="0" applyNumberFormat="1" applyFont="1" applyFill="1" applyBorder="1" applyAlignment="1" applyProtection="1">
      <alignment horizontal="right" vertical="center" indent="2"/>
      <protection locked="0"/>
    </xf>
    <xf numFmtId="44" fontId="28" fillId="6" borderId="56" xfId="1" applyFont="1" applyFill="1" applyBorder="1" applyAlignment="1" applyProtection="1">
      <alignment horizontal="left" vertical="center" wrapText="1" indent="3"/>
    </xf>
    <xf numFmtId="8" fontId="23" fillId="6" borderId="19" xfId="0" applyNumberFormat="1" applyFont="1" applyFill="1" applyBorder="1" applyAlignment="1" applyProtection="1">
      <alignment horizontal="right" vertical="center" indent="2"/>
      <protection locked="0"/>
    </xf>
    <xf numFmtId="0" fontId="23" fillId="2" borderId="12" xfId="0" applyFont="1" applyFill="1" applyBorder="1"/>
    <xf numFmtId="43" fontId="23" fillId="2" borderId="0" xfId="2" applyFont="1" applyFill="1" applyBorder="1" applyProtection="1"/>
    <xf numFmtId="44" fontId="23" fillId="2" borderId="0" xfId="1" applyFont="1" applyFill="1" applyBorder="1" applyAlignment="1" applyProtection="1">
      <alignment horizontal="center" wrapText="1"/>
    </xf>
    <xf numFmtId="44" fontId="23" fillId="2" borderId="13" xfId="1" applyFont="1" applyFill="1" applyBorder="1" applyAlignment="1" applyProtection="1">
      <alignment horizontal="center" wrapText="1"/>
    </xf>
    <xf numFmtId="0" fontId="23" fillId="2" borderId="13" xfId="0" applyFont="1" applyFill="1" applyBorder="1" applyAlignment="1">
      <alignment wrapText="1"/>
    </xf>
    <xf numFmtId="0" fontId="23" fillId="2" borderId="27" xfId="0" applyFont="1" applyFill="1" applyBorder="1"/>
    <xf numFmtId="44" fontId="23" fillId="2" borderId="27" xfId="0" applyNumberFormat="1" applyFont="1" applyFill="1" applyBorder="1"/>
    <xf numFmtId="164" fontId="23" fillId="2" borderId="27" xfId="2" applyNumberFormat="1" applyFont="1" applyFill="1" applyBorder="1" applyProtection="1"/>
    <xf numFmtId="44" fontId="23" fillId="2" borderId="27" xfId="1" applyFont="1" applyFill="1" applyBorder="1" applyProtection="1"/>
    <xf numFmtId="44" fontId="23" fillId="2" borderId="13" xfId="1" applyFont="1" applyFill="1" applyBorder="1" applyProtection="1"/>
    <xf numFmtId="0" fontId="23" fillId="2" borderId="13" xfId="0" applyFont="1" applyFill="1" applyBorder="1"/>
    <xf numFmtId="44" fontId="23" fillId="2" borderId="0" xfId="1" applyFont="1" applyFill="1" applyBorder="1" applyProtection="1"/>
    <xf numFmtId="44" fontId="23" fillId="2" borderId="0" xfId="0" applyNumberFormat="1" applyFont="1" applyFill="1"/>
    <xf numFmtId="44" fontId="23" fillId="2" borderId="13" xfId="0" applyNumberFormat="1" applyFont="1" applyFill="1" applyBorder="1"/>
    <xf numFmtId="164" fontId="23" fillId="2" borderId="0" xfId="2" applyNumberFormat="1" applyFont="1" applyFill="1" applyBorder="1" applyProtection="1"/>
    <xf numFmtId="164" fontId="23" fillId="2" borderId="13" xfId="2" applyNumberFormat="1" applyFont="1" applyFill="1" applyBorder="1" applyProtection="1"/>
    <xf numFmtId="0" fontId="23" fillId="2" borderId="3" xfId="0" applyFont="1" applyFill="1" applyBorder="1"/>
    <xf numFmtId="44" fontId="23" fillId="2" borderId="19" xfId="0" applyNumberFormat="1" applyFont="1" applyFill="1" applyBorder="1"/>
    <xf numFmtId="44" fontId="23" fillId="2" borderId="18" xfId="0" applyNumberFormat="1" applyFont="1" applyFill="1" applyBorder="1"/>
    <xf numFmtId="0" fontId="23" fillId="2" borderId="27" xfId="0" applyFont="1" applyFill="1" applyBorder="1" applyAlignment="1">
      <alignment horizontal="left" indent="1"/>
    </xf>
    <xf numFmtId="43" fontId="23" fillId="2" borderId="27" xfId="2" applyFont="1" applyFill="1" applyBorder="1" applyProtection="1"/>
    <xf numFmtId="44" fontId="23" fillId="2" borderId="44" xfId="1" applyFont="1" applyFill="1" applyBorder="1" applyProtection="1"/>
    <xf numFmtId="44" fontId="27" fillId="2" borderId="0" xfId="1" applyFont="1" applyFill="1" applyBorder="1" applyProtection="1"/>
    <xf numFmtId="169" fontId="27" fillId="2" borderId="13" xfId="1" applyNumberFormat="1" applyFont="1" applyFill="1" applyBorder="1" applyProtection="1"/>
    <xf numFmtId="44" fontId="27" fillId="2" borderId="27" xfId="1" applyFont="1" applyFill="1" applyBorder="1" applyProtection="1"/>
    <xf numFmtId="169" fontId="27" fillId="2" borderId="44" xfId="1" applyNumberFormat="1" applyFont="1" applyFill="1" applyBorder="1" applyProtection="1"/>
    <xf numFmtId="0" fontId="27" fillId="2" borderId="12" xfId="0" applyFont="1" applyFill="1" applyBorder="1"/>
    <xf numFmtId="43" fontId="27" fillId="2" borderId="0" xfId="2" applyFont="1" applyFill="1" applyBorder="1" applyProtection="1"/>
    <xf numFmtId="44" fontId="27" fillId="2" borderId="13" xfId="1" applyFont="1" applyFill="1" applyBorder="1" applyProtection="1"/>
    <xf numFmtId="0" fontId="27" fillId="2" borderId="27" xfId="0" applyFont="1" applyFill="1" applyBorder="1" applyAlignment="1">
      <alignment horizontal="left" indent="1"/>
    </xf>
    <xf numFmtId="0" fontId="27" fillId="2" borderId="27" xfId="0" applyFont="1" applyFill="1" applyBorder="1"/>
    <xf numFmtId="43" fontId="27" fillId="2" borderId="27" xfId="2" applyFont="1" applyFill="1" applyBorder="1" applyProtection="1"/>
    <xf numFmtId="44" fontId="27" fillId="2" borderId="44" xfId="1" applyFont="1" applyFill="1" applyBorder="1" applyProtection="1"/>
    <xf numFmtId="0" fontId="27" fillId="2" borderId="45" xfId="0" applyFont="1" applyFill="1" applyBorder="1"/>
    <xf numFmtId="0" fontId="23" fillId="2" borderId="45" xfId="0" applyFont="1" applyFill="1" applyBorder="1"/>
    <xf numFmtId="0" fontId="23" fillId="2" borderId="19" xfId="0" applyFont="1" applyFill="1" applyBorder="1"/>
    <xf numFmtId="43" fontId="23" fillId="2" borderId="19" xfId="2" applyFont="1" applyFill="1" applyBorder="1" applyProtection="1"/>
    <xf numFmtId="44" fontId="23" fillId="2" borderId="19" xfId="1" applyFont="1" applyFill="1" applyBorder="1" applyProtection="1"/>
    <xf numFmtId="44" fontId="23" fillId="2" borderId="18" xfId="1" applyFont="1" applyFill="1" applyBorder="1" applyProtection="1"/>
    <xf numFmtId="44" fontId="27" fillId="2" borderId="19" xfId="1" applyFont="1" applyFill="1" applyBorder="1" applyProtection="1"/>
    <xf numFmtId="0" fontId="23" fillId="2" borderId="42" xfId="0" applyFont="1" applyFill="1" applyBorder="1"/>
    <xf numFmtId="44" fontId="23" fillId="2" borderId="42" xfId="1" applyFont="1" applyFill="1" applyBorder="1" applyProtection="1"/>
    <xf numFmtId="44" fontId="23" fillId="2" borderId="46" xfId="1" applyFont="1" applyFill="1" applyBorder="1" applyProtection="1"/>
    <xf numFmtId="43" fontId="23" fillId="7" borderId="0" xfId="2" applyFont="1" applyFill="1" applyProtection="1"/>
    <xf numFmtId="9" fontId="23" fillId="7" borderId="0" xfId="3" applyFont="1" applyFill="1" applyProtection="1"/>
    <xf numFmtId="44" fontId="23" fillId="7" borderId="0" xfId="0" applyNumberFormat="1" applyFont="1" applyFill="1"/>
    <xf numFmtId="41" fontId="23" fillId="7" borderId="0" xfId="0" applyNumberFormat="1" applyFont="1" applyFill="1"/>
    <xf numFmtId="0" fontId="60" fillId="7" borderId="0" xfId="0" applyFont="1" applyFill="1"/>
    <xf numFmtId="0" fontId="61" fillId="7" borderId="0" xfId="0" applyFont="1" applyFill="1"/>
    <xf numFmtId="44" fontId="27" fillId="7" borderId="0" xfId="1" applyFont="1" applyFill="1" applyProtection="1"/>
    <xf numFmtId="0" fontId="31" fillId="7" borderId="0" xfId="0" applyFont="1" applyFill="1" applyAlignment="1">
      <alignment horizontal="center"/>
    </xf>
    <xf numFmtId="0" fontId="23" fillId="2" borderId="0" xfId="0" applyFont="1" applyFill="1" applyAlignment="1">
      <alignment horizontal="left" indent="1"/>
    </xf>
    <xf numFmtId="0" fontId="27" fillId="2" borderId="0" xfId="0" applyFont="1" applyFill="1" applyAlignment="1">
      <alignment horizontal="left" indent="1"/>
    </xf>
    <xf numFmtId="0" fontId="27" fillId="2" borderId="0" xfId="0" applyFont="1" applyFill="1"/>
    <xf numFmtId="0" fontId="23" fillId="2" borderId="0" xfId="0" applyFont="1" applyFill="1" applyAlignment="1">
      <alignment horizontal="left" indent="2"/>
    </xf>
    <xf numFmtId="0" fontId="23" fillId="2" borderId="10" xfId="0" applyFont="1" applyFill="1" applyBorder="1"/>
    <xf numFmtId="0" fontId="23" fillId="2" borderId="2" xfId="0" applyFont="1" applyFill="1" applyBorder="1" applyAlignment="1">
      <alignment wrapText="1"/>
    </xf>
    <xf numFmtId="0" fontId="23" fillId="2" borderId="11" xfId="0" applyFont="1" applyFill="1" applyBorder="1" applyAlignment="1">
      <alignment wrapText="1"/>
    </xf>
    <xf numFmtId="43" fontId="23" fillId="2" borderId="0" xfId="0" applyNumberFormat="1" applyFont="1" applyFill="1"/>
    <xf numFmtId="43" fontId="23" fillId="2" borderId="13" xfId="0" applyNumberFormat="1" applyFont="1" applyFill="1" applyBorder="1"/>
    <xf numFmtId="43" fontId="23" fillId="2" borderId="19" xfId="0" applyNumberFormat="1" applyFont="1" applyFill="1" applyBorder="1"/>
    <xf numFmtId="43" fontId="23" fillId="2" borderId="18" xfId="0" applyNumberFormat="1" applyFont="1" applyFill="1" applyBorder="1"/>
    <xf numFmtId="170" fontId="23" fillId="2" borderId="13" xfId="1" applyNumberFormat="1" applyFont="1" applyFill="1" applyBorder="1"/>
    <xf numFmtId="165" fontId="23" fillId="2" borderId="13" xfId="0" applyNumberFormat="1" applyFont="1" applyFill="1" applyBorder="1"/>
    <xf numFmtId="170" fontId="23" fillId="2" borderId="13" xfId="0" applyNumberFormat="1" applyFont="1" applyFill="1" applyBorder="1"/>
    <xf numFmtId="164" fontId="23" fillId="2" borderId="13" xfId="2" applyNumberFormat="1" applyFont="1" applyFill="1" applyBorder="1"/>
    <xf numFmtId="0" fontId="23" fillId="2" borderId="18" xfId="0" applyFont="1" applyFill="1" applyBorder="1"/>
    <xf numFmtId="44" fontId="23" fillId="2" borderId="0" xfId="1" applyFont="1" applyFill="1" applyBorder="1" applyAlignment="1">
      <alignment vertical="center"/>
    </xf>
    <xf numFmtId="44" fontId="23" fillId="2" borderId="43" xfId="0" applyNumberFormat="1" applyFont="1" applyFill="1" applyBorder="1" applyAlignment="1">
      <alignment vertical="center"/>
    </xf>
    <xf numFmtId="44" fontId="23" fillId="2" borderId="63" xfId="0" applyNumberFormat="1" applyFont="1" applyFill="1" applyBorder="1" applyAlignment="1">
      <alignment vertical="center"/>
    </xf>
    <xf numFmtId="44" fontId="23" fillId="2" borderId="0" xfId="0" applyNumberFormat="1" applyFont="1" applyFill="1" applyAlignment="1">
      <alignment vertical="center"/>
    </xf>
    <xf numFmtId="44" fontId="23" fillId="2" borderId="19" xfId="1" applyFont="1" applyFill="1" applyBorder="1" applyAlignment="1">
      <alignment vertical="center"/>
    </xf>
    <xf numFmtId="44" fontId="23" fillId="2" borderId="64" xfId="0" applyNumberFormat="1" applyFont="1" applyFill="1" applyBorder="1" applyAlignment="1">
      <alignment vertical="center"/>
    </xf>
    <xf numFmtId="44" fontId="23" fillId="2" borderId="65" xfId="0" applyNumberFormat="1" applyFont="1" applyFill="1" applyBorder="1" applyAlignment="1">
      <alignment vertical="center"/>
    </xf>
    <xf numFmtId="165" fontId="23" fillId="2" borderId="0" xfId="1" applyNumberFormat="1" applyFont="1" applyFill="1" applyBorder="1" applyAlignment="1">
      <alignment vertical="center"/>
    </xf>
    <xf numFmtId="170" fontId="23" fillId="2" borderId="43" xfId="0" applyNumberFormat="1" applyFont="1" applyFill="1" applyBorder="1" applyAlignment="1">
      <alignment vertical="center"/>
    </xf>
    <xf numFmtId="170" fontId="23" fillId="2" borderId="63" xfId="0" applyNumberFormat="1" applyFont="1" applyFill="1" applyBorder="1" applyAlignment="1">
      <alignment vertical="center"/>
    </xf>
    <xf numFmtId="165" fontId="23" fillId="2" borderId="0" xfId="0" applyNumberFormat="1" applyFont="1" applyFill="1" applyAlignment="1">
      <alignment vertical="center"/>
    </xf>
    <xf numFmtId="165" fontId="23" fillId="2" borderId="19" xfId="1" applyNumberFormat="1" applyFont="1" applyFill="1" applyBorder="1" applyAlignment="1">
      <alignment vertical="center"/>
    </xf>
    <xf numFmtId="170" fontId="23" fillId="2" borderId="64" xfId="0" applyNumberFormat="1" applyFont="1" applyFill="1" applyBorder="1" applyAlignment="1">
      <alignment vertical="center"/>
    </xf>
    <xf numFmtId="170" fontId="23" fillId="2" borderId="65" xfId="0" applyNumberFormat="1" applyFont="1" applyFill="1" applyBorder="1" applyAlignment="1">
      <alignment vertical="center"/>
    </xf>
    <xf numFmtId="164" fontId="23" fillId="2" borderId="43" xfId="2" applyNumberFormat="1" applyFont="1" applyFill="1" applyBorder="1" applyAlignment="1">
      <alignment vertical="center"/>
    </xf>
    <xf numFmtId="164" fontId="23" fillId="2" borderId="63" xfId="2" applyNumberFormat="1" applyFont="1" applyFill="1" applyBorder="1" applyAlignment="1">
      <alignment vertical="center"/>
    </xf>
    <xf numFmtId="164" fontId="23" fillId="2" borderId="64" xfId="2" applyNumberFormat="1" applyFont="1" applyFill="1" applyBorder="1" applyAlignment="1">
      <alignment vertical="center"/>
    </xf>
    <xf numFmtId="164" fontId="23" fillId="2" borderId="65" xfId="2" applyNumberFormat="1" applyFont="1" applyFill="1" applyBorder="1" applyAlignment="1">
      <alignment vertical="center"/>
    </xf>
    <xf numFmtId="165" fontId="23" fillId="2" borderId="43" xfId="0" applyNumberFormat="1" applyFont="1" applyFill="1" applyBorder="1" applyAlignment="1">
      <alignment vertical="center"/>
    </xf>
    <xf numFmtId="165" fontId="23" fillId="2" borderId="63" xfId="0" applyNumberFormat="1" applyFont="1" applyFill="1" applyBorder="1" applyAlignment="1">
      <alignment vertical="center"/>
    </xf>
    <xf numFmtId="165" fontId="23" fillId="2" borderId="64" xfId="0" applyNumberFormat="1" applyFont="1" applyFill="1" applyBorder="1" applyAlignment="1">
      <alignment vertical="center"/>
    </xf>
    <xf numFmtId="165" fontId="23" fillId="2" borderId="65" xfId="0" applyNumberFormat="1" applyFont="1" applyFill="1" applyBorder="1" applyAlignment="1">
      <alignment vertical="center"/>
    </xf>
    <xf numFmtId="44" fontId="23" fillId="11" borderId="43" xfId="0" applyNumberFormat="1" applyFont="1" applyFill="1" applyBorder="1" applyAlignment="1">
      <alignment vertical="center"/>
    </xf>
    <xf numFmtId="165" fontId="23" fillId="11" borderId="43" xfId="0" applyNumberFormat="1" applyFont="1" applyFill="1" applyBorder="1" applyAlignment="1">
      <alignment vertical="center"/>
    </xf>
    <xf numFmtId="170" fontId="23" fillId="11" borderId="43" xfId="0" applyNumberFormat="1" applyFont="1" applyFill="1" applyBorder="1" applyAlignment="1">
      <alignment vertical="center"/>
    </xf>
    <xf numFmtId="164" fontId="23" fillId="11" borderId="43" xfId="2" applyNumberFormat="1" applyFont="1" applyFill="1" applyBorder="1" applyAlignment="1">
      <alignment vertical="center"/>
    </xf>
    <xf numFmtId="0" fontId="10" fillId="7" borderId="0" xfId="0" applyFont="1" applyFill="1"/>
    <xf numFmtId="0" fontId="12" fillId="7" borderId="0" xfId="0" applyFont="1" applyFill="1"/>
    <xf numFmtId="164" fontId="10" fillId="7" borderId="0" xfId="2" applyNumberFormat="1" applyFont="1" applyFill="1"/>
    <xf numFmtId="0" fontId="52" fillId="7" borderId="0" xfId="0" applyFont="1" applyFill="1"/>
    <xf numFmtId="42" fontId="52" fillId="7" borderId="0" xfId="0" applyNumberFormat="1" applyFont="1" applyFill="1"/>
    <xf numFmtId="0" fontId="19" fillId="7" borderId="0" xfId="0" applyFont="1" applyFill="1"/>
    <xf numFmtId="0" fontId="63" fillId="2" borderId="0" xfId="0" applyFont="1" applyFill="1"/>
    <xf numFmtId="0" fontId="18" fillId="2" borderId="0" xfId="4" applyFont="1" applyFill="1" applyBorder="1" applyAlignment="1">
      <alignment wrapText="1"/>
    </xf>
    <xf numFmtId="164" fontId="63" fillId="2" borderId="0" xfId="2" applyNumberFormat="1" applyFont="1" applyFill="1" applyBorder="1"/>
    <xf numFmtId="0" fontId="10" fillId="7" borderId="0" xfId="0" applyFont="1" applyFill="1" applyAlignment="1">
      <alignment horizontal="center"/>
    </xf>
    <xf numFmtId="0" fontId="9" fillId="7" borderId="0" xfId="0" applyFont="1" applyFill="1"/>
    <xf numFmtId="0" fontId="31" fillId="7" borderId="0" xfId="0" applyFont="1" applyFill="1" applyProtection="1">
      <protection locked="0"/>
    </xf>
    <xf numFmtId="0" fontId="7" fillId="7" borderId="0" xfId="0" applyFont="1" applyFill="1"/>
    <xf numFmtId="44" fontId="9" fillId="7" borderId="0" xfId="1" applyFont="1" applyFill="1"/>
    <xf numFmtId="0" fontId="64" fillId="2" borderId="12" xfId="0" applyFont="1" applyFill="1" applyBorder="1"/>
    <xf numFmtId="0" fontId="65" fillId="2" borderId="0" xfId="4" applyFont="1" applyFill="1" applyBorder="1" applyAlignment="1">
      <alignment wrapText="1"/>
    </xf>
    <xf numFmtId="0" fontId="65" fillId="2" borderId="0" xfId="4" applyFont="1" applyFill="1" applyBorder="1" applyAlignment="1">
      <alignment horizontal="center" wrapText="1"/>
    </xf>
    <xf numFmtId="0" fontId="65" fillId="2" borderId="0" xfId="4" applyFont="1" applyFill="1" applyBorder="1" applyAlignment="1" applyProtection="1">
      <alignment horizontal="center" wrapText="1"/>
    </xf>
    <xf numFmtId="40" fontId="63" fillId="2" borderId="0" xfId="2" applyNumberFormat="1" applyFont="1" applyFill="1" applyBorder="1"/>
    <xf numFmtId="0" fontId="63" fillId="2" borderId="0" xfId="0" applyFont="1" applyFill="1" applyAlignment="1">
      <alignment horizontal="left" indent="3"/>
    </xf>
    <xf numFmtId="0" fontId="18" fillId="2" borderId="0" xfId="0" applyFont="1" applyFill="1" applyAlignment="1">
      <alignment horizontal="right"/>
    </xf>
    <xf numFmtId="0" fontId="63" fillId="2" borderId="0" xfId="0" applyFont="1" applyFill="1" applyAlignment="1">
      <alignment horizontal="left" vertical="center"/>
    </xf>
    <xf numFmtId="0" fontId="63" fillId="2" borderId="0" xfId="0" applyFont="1" applyFill="1" applyAlignment="1">
      <alignment horizontal="left" vertical="center" indent="3"/>
    </xf>
    <xf numFmtId="0" fontId="18" fillId="2" borderId="0" xfId="0" applyFont="1" applyFill="1" applyAlignment="1">
      <alignment horizontal="right" vertical="center"/>
    </xf>
    <xf numFmtId="0" fontId="66" fillId="2" borderId="0" xfId="0" applyFont="1" applyFill="1" applyAlignment="1">
      <alignment horizontal="right" vertical="center"/>
    </xf>
    <xf numFmtId="0" fontId="18" fillId="2" borderId="0" xfId="0" applyFont="1" applyFill="1" applyAlignment="1">
      <alignment horizontal="left" vertical="center"/>
    </xf>
    <xf numFmtId="0" fontId="18" fillId="2" borderId="0" xfId="0" applyFont="1" applyFill="1" applyAlignment="1">
      <alignment horizontal="left"/>
    </xf>
    <xf numFmtId="44" fontId="64" fillId="2" borderId="12" xfId="1" applyFont="1" applyFill="1" applyBorder="1"/>
    <xf numFmtId="0" fontId="64" fillId="2" borderId="3" xfId="0" applyFont="1" applyFill="1" applyBorder="1"/>
    <xf numFmtId="0" fontId="66" fillId="2" borderId="19" xfId="0" applyFont="1" applyFill="1" applyBorder="1" applyAlignment="1">
      <alignment horizontal="center" wrapText="1"/>
    </xf>
    <xf numFmtId="164" fontId="18" fillId="2" borderId="24" xfId="2" applyNumberFormat="1" applyFont="1" applyFill="1" applyBorder="1"/>
    <xf numFmtId="164" fontId="63" fillId="2" borderId="0" xfId="0" applyNumberFormat="1" applyFont="1" applyFill="1" applyAlignment="1">
      <alignment horizontal="left" vertical="center"/>
    </xf>
    <xf numFmtId="164" fontId="63" fillId="2" borderId="0" xfId="2" applyNumberFormat="1" applyFont="1" applyFill="1" applyBorder="1" applyProtection="1"/>
    <xf numFmtId="164" fontId="18" fillId="2" borderId="19" xfId="2" applyNumberFormat="1" applyFont="1" applyFill="1" applyBorder="1"/>
    <xf numFmtId="164" fontId="66" fillId="2" borderId="0" xfId="0" applyNumberFormat="1" applyFont="1" applyFill="1" applyAlignment="1">
      <alignment horizontal="left" vertical="center"/>
    </xf>
    <xf numFmtId="164" fontId="66" fillId="2" borderId="0" xfId="2" applyNumberFormat="1" applyFont="1" applyFill="1" applyBorder="1"/>
    <xf numFmtId="164" fontId="65" fillId="2" borderId="0" xfId="4" applyNumberFormat="1" applyFont="1" applyFill="1" applyBorder="1" applyAlignment="1">
      <alignment wrapText="1"/>
    </xf>
    <xf numFmtId="164" fontId="63" fillId="2" borderId="0" xfId="0" applyNumberFormat="1" applyFont="1" applyFill="1" applyAlignment="1">
      <alignment horizontal="left" vertical="center" indent="3"/>
    </xf>
    <xf numFmtId="164" fontId="63" fillId="2" borderId="25" xfId="2" applyNumberFormat="1" applyFont="1" applyFill="1" applyBorder="1"/>
    <xf numFmtId="164" fontId="63" fillId="2" borderId="0" xfId="0" applyNumberFormat="1" applyFont="1" applyFill="1"/>
    <xf numFmtId="164" fontId="66" fillId="2" borderId="0" xfId="1" applyNumberFormat="1" applyFont="1" applyFill="1" applyBorder="1"/>
    <xf numFmtId="0" fontId="68" fillId="8" borderId="0" xfId="0" applyFont="1" applyFill="1" applyAlignment="1">
      <alignment horizontal="center" wrapText="1"/>
    </xf>
    <xf numFmtId="0" fontId="34" fillId="0" borderId="0" xfId="6" applyFont="1" applyAlignment="1" applyProtection="1">
      <alignment horizontal="center" vertical="center" wrapText="1"/>
      <protection locked="0"/>
    </xf>
    <xf numFmtId="164" fontId="34" fillId="0" borderId="1" xfId="2" applyNumberFormat="1" applyFont="1" applyBorder="1" applyAlignment="1" applyProtection="1">
      <alignment horizontal="center" vertical="center"/>
      <protection locked="0"/>
    </xf>
    <xf numFmtId="0" fontId="71" fillId="7" borderId="0" xfId="0" applyFont="1" applyFill="1"/>
    <xf numFmtId="0" fontId="30" fillId="8" borderId="12" xfId="6" applyFont="1" applyFill="1" applyBorder="1" applyAlignment="1">
      <alignment horizontal="right" indent="2"/>
    </xf>
    <xf numFmtId="0" fontId="30" fillId="8" borderId="0" xfId="6" applyFont="1" applyFill="1" applyAlignment="1">
      <alignment horizontal="right" indent="2"/>
    </xf>
    <xf numFmtId="0" fontId="30" fillId="8" borderId="13" xfId="6" applyFont="1" applyFill="1" applyBorder="1" applyAlignment="1">
      <alignment horizontal="right" indent="2"/>
    </xf>
    <xf numFmtId="0" fontId="30" fillId="9" borderId="47" xfId="6" applyFont="1" applyFill="1" applyBorder="1" applyAlignment="1">
      <alignment horizontal="center"/>
    </xf>
    <xf numFmtId="0" fontId="30" fillId="8" borderId="0" xfId="6" applyFont="1" applyFill="1" applyAlignment="1">
      <alignment horizontal="left"/>
    </xf>
    <xf numFmtId="0" fontId="70" fillId="8" borderId="0" xfId="6" applyFont="1" applyFill="1" applyAlignment="1">
      <alignment horizontal="left" wrapText="1"/>
    </xf>
    <xf numFmtId="0" fontId="55" fillId="8" borderId="0" xfId="6" applyFont="1" applyFill="1" applyAlignment="1">
      <alignment horizontal="left"/>
    </xf>
    <xf numFmtId="0" fontId="22" fillId="8" borderId="0" xfId="6" applyFont="1" applyFill="1" applyAlignment="1">
      <alignment horizontal="left" wrapText="1"/>
    </xf>
    <xf numFmtId="0" fontId="30" fillId="8" borderId="3" xfId="6" applyFont="1" applyFill="1" applyBorder="1" applyAlignment="1">
      <alignment horizontal="right" indent="2"/>
    </xf>
    <xf numFmtId="0" fontId="30" fillId="8" borderId="19" xfId="6" applyFont="1" applyFill="1" applyBorder="1" applyAlignment="1">
      <alignment horizontal="right" indent="2"/>
    </xf>
    <xf numFmtId="0" fontId="30" fillId="8" borderId="18" xfId="6" applyFont="1" applyFill="1" applyBorder="1" applyAlignment="1">
      <alignment horizontal="right" indent="2"/>
    </xf>
    <xf numFmtId="0" fontId="22" fillId="9" borderId="11" xfId="6" applyFont="1" applyFill="1" applyBorder="1"/>
    <xf numFmtId="0" fontId="23" fillId="7" borderId="13" xfId="0" applyFont="1" applyFill="1" applyBorder="1"/>
    <xf numFmtId="0" fontId="23" fillId="6" borderId="1" xfId="0" applyFont="1" applyFill="1" applyBorder="1"/>
    <xf numFmtId="0" fontId="46" fillId="7" borderId="0" xfId="0" applyFont="1" applyFill="1"/>
    <xf numFmtId="0" fontId="56" fillId="7" borderId="0" xfId="0" applyFont="1" applyFill="1"/>
    <xf numFmtId="44" fontId="46" fillId="7" borderId="0" xfId="0" applyNumberFormat="1" applyFont="1" applyFill="1"/>
    <xf numFmtId="0" fontId="46" fillId="7" borderId="19" xfId="0" applyFont="1" applyFill="1" applyBorder="1"/>
    <xf numFmtId="0" fontId="38" fillId="7" borderId="19" xfId="0" applyFont="1" applyFill="1" applyBorder="1"/>
    <xf numFmtId="0" fontId="23" fillId="7" borderId="19" xfId="0" applyFont="1" applyFill="1" applyBorder="1"/>
    <xf numFmtId="0" fontId="23" fillId="7" borderId="18" xfId="0" applyFont="1" applyFill="1" applyBorder="1"/>
    <xf numFmtId="9" fontId="38" fillId="7" borderId="0" xfId="0" applyNumberFormat="1" applyFont="1" applyFill="1"/>
    <xf numFmtId="0" fontId="23" fillId="2" borderId="14" xfId="6" applyFont="1" applyFill="1" applyBorder="1" applyAlignment="1" applyProtection="1">
      <alignment horizontal="left"/>
      <protection locked="0"/>
    </xf>
    <xf numFmtId="0" fontId="23" fillId="2" borderId="16" xfId="6" applyFont="1" applyFill="1" applyBorder="1" applyAlignment="1" applyProtection="1">
      <alignment horizontal="left"/>
      <protection locked="0"/>
    </xf>
    <xf numFmtId="0" fontId="71" fillId="7" borderId="0" xfId="6" applyFont="1" applyFill="1"/>
    <xf numFmtId="0" fontId="71" fillId="7" borderId="0" xfId="6" applyFont="1" applyFill="1" applyAlignment="1">
      <alignment wrapText="1"/>
    </xf>
    <xf numFmtId="44" fontId="34" fillId="2" borderId="1" xfId="1" applyFont="1" applyFill="1" applyBorder="1" applyAlignment="1" applyProtection="1">
      <alignment horizontal="center" vertical="center" wrapText="1"/>
      <protection locked="0"/>
    </xf>
    <xf numFmtId="0" fontId="29" fillId="7" borderId="0" xfId="0" applyFont="1" applyFill="1" applyAlignment="1">
      <alignment horizontal="left" indent="1"/>
    </xf>
    <xf numFmtId="0" fontId="30" fillId="7" borderId="0" xfId="0" applyFont="1" applyFill="1"/>
    <xf numFmtId="0" fontId="23" fillId="7" borderId="0" xfId="0" applyFont="1" applyFill="1" applyAlignment="1">
      <alignment horizontal="left" indent="1"/>
    </xf>
    <xf numFmtId="0" fontId="41" fillId="7" borderId="1" xfId="0" applyFont="1" applyFill="1" applyBorder="1" applyAlignment="1">
      <alignment wrapText="1"/>
    </xf>
    <xf numFmtId="0" fontId="38" fillId="7" borderId="0" xfId="0" applyFont="1" applyFill="1" applyAlignment="1">
      <alignment horizontal="center"/>
    </xf>
    <xf numFmtId="0" fontId="33" fillId="8" borderId="0" xfId="6" applyFont="1" applyFill="1" applyAlignment="1">
      <alignment horizontal="right" vertical="center"/>
    </xf>
    <xf numFmtId="0" fontId="33" fillId="8" borderId="13" xfId="6" applyFont="1" applyFill="1" applyBorder="1" applyAlignment="1">
      <alignment horizontal="right" vertical="center"/>
    </xf>
    <xf numFmtId="0" fontId="34" fillId="6" borderId="1" xfId="6" applyFont="1" applyFill="1" applyBorder="1" applyAlignment="1">
      <alignment horizontal="center" vertical="center" wrapText="1"/>
    </xf>
    <xf numFmtId="164" fontId="34" fillId="6" borderId="1" xfId="2" applyNumberFormat="1" applyFont="1" applyFill="1" applyBorder="1" applyAlignment="1" applyProtection="1">
      <alignment horizontal="center" vertical="center" wrapText="1"/>
    </xf>
    <xf numFmtId="0" fontId="33" fillId="8" borderId="3" xfId="6" applyFont="1" applyFill="1" applyBorder="1" applyAlignment="1">
      <alignment horizontal="right" vertical="center"/>
    </xf>
    <xf numFmtId="0" fontId="33" fillId="8" borderId="19" xfId="6" applyFont="1" applyFill="1" applyBorder="1" applyAlignment="1">
      <alignment horizontal="right" vertical="center"/>
    </xf>
    <xf numFmtId="0" fontId="33" fillId="8" borderId="18" xfId="6" applyFont="1" applyFill="1" applyBorder="1" applyAlignment="1">
      <alignment horizontal="right" vertical="center"/>
    </xf>
    <xf numFmtId="0" fontId="23" fillId="7" borderId="0" xfId="0" applyFont="1" applyFill="1" applyAlignment="1">
      <alignment horizontal="left" indent="2"/>
    </xf>
    <xf numFmtId="0" fontId="22" fillId="9" borderId="0" xfId="6" applyFont="1" applyFill="1"/>
    <xf numFmtId="43" fontId="23" fillId="2" borderId="50" xfId="2" applyFont="1" applyFill="1" applyBorder="1" applyProtection="1"/>
    <xf numFmtId="43" fontId="23" fillId="2" borderId="15" xfId="2" applyFont="1" applyFill="1" applyBorder="1" applyProtection="1"/>
    <xf numFmtId="0" fontId="43" fillId="7" borderId="0" xfId="0" applyFont="1" applyFill="1"/>
    <xf numFmtId="0" fontId="36" fillId="7" borderId="0" xfId="0" applyFont="1" applyFill="1" applyAlignment="1">
      <alignment horizontal="left" indent="2"/>
    </xf>
    <xf numFmtId="0" fontId="43" fillId="7" borderId="0" xfId="0" applyFont="1" applyFill="1" applyAlignment="1">
      <alignment horizontal="left" indent="1"/>
    </xf>
    <xf numFmtId="165" fontId="23" fillId="7" borderId="0" xfId="0" applyNumberFormat="1" applyFont="1" applyFill="1"/>
    <xf numFmtId="0" fontId="43" fillId="7" borderId="0" xfId="0" applyFont="1" applyFill="1" applyAlignment="1">
      <alignment horizontal="left" wrapText="1" indent="2"/>
    </xf>
    <xf numFmtId="0" fontId="43" fillId="7" borderId="0" xfId="0" applyFont="1" applyFill="1" applyAlignment="1">
      <alignment horizontal="left" indent="2"/>
    </xf>
    <xf numFmtId="0" fontId="23" fillId="2" borderId="29" xfId="0" applyFont="1" applyFill="1" applyBorder="1" applyAlignment="1">
      <alignment horizontal="left" indent="1"/>
    </xf>
    <xf numFmtId="0" fontId="23" fillId="2" borderId="26" xfId="0" applyFont="1" applyFill="1" applyBorder="1"/>
    <xf numFmtId="0" fontId="23" fillId="2" borderId="30" xfId="0" applyFont="1" applyFill="1" applyBorder="1"/>
    <xf numFmtId="0" fontId="23" fillId="2" borderId="31" xfId="0" applyFont="1" applyFill="1" applyBorder="1" applyAlignment="1">
      <alignment horizontal="left" indent="5"/>
    </xf>
    <xf numFmtId="0" fontId="23" fillId="2" borderId="27" xfId="0" applyFont="1" applyFill="1" applyBorder="1" applyAlignment="1">
      <alignment horizontal="left" indent="4"/>
    </xf>
    <xf numFmtId="0" fontId="23" fillId="2" borderId="32" xfId="0" applyFont="1" applyFill="1" applyBorder="1" applyAlignment="1">
      <alignment horizontal="left" indent="4"/>
    </xf>
    <xf numFmtId="0" fontId="27" fillId="7" borderId="0" xfId="0" applyFont="1" applyFill="1" applyAlignment="1">
      <alignment horizontal="left" indent="4"/>
    </xf>
    <xf numFmtId="0" fontId="27" fillId="7" borderId="0" xfId="0" applyFont="1" applyFill="1" applyAlignment="1">
      <alignment horizontal="left" indent="5"/>
    </xf>
    <xf numFmtId="0" fontId="27" fillId="7" borderId="0" xfId="0" applyFont="1" applyFill="1" applyAlignment="1">
      <alignment horizontal="left" indent="1"/>
    </xf>
    <xf numFmtId="165" fontId="25" fillId="7" borderId="0" xfId="0" applyNumberFormat="1" applyFont="1" applyFill="1"/>
    <xf numFmtId="0" fontId="27" fillId="2" borderId="30" xfId="0" applyFont="1" applyFill="1" applyBorder="1"/>
    <xf numFmtId="0" fontId="23" fillId="2" borderId="0" xfId="0" applyFont="1" applyFill="1" applyAlignment="1">
      <alignment horizontal="left" indent="4"/>
    </xf>
    <xf numFmtId="0" fontId="27" fillId="2" borderId="5" xfId="0" applyFont="1" applyFill="1" applyBorder="1" applyAlignment="1">
      <alignment horizontal="left" indent="4"/>
    </xf>
    <xf numFmtId="0" fontId="27" fillId="2" borderId="32" xfId="0" applyFont="1" applyFill="1" applyBorder="1" applyAlignment="1">
      <alignment horizontal="left" indent="4"/>
    </xf>
    <xf numFmtId="0" fontId="27" fillId="7" borderId="0" xfId="0" applyFont="1" applyFill="1" applyAlignment="1">
      <alignment horizontal="center"/>
    </xf>
    <xf numFmtId="0" fontId="23" fillId="2" borderId="31" xfId="0" applyFont="1" applyFill="1" applyBorder="1" applyAlignment="1">
      <alignment horizontal="left" indent="4"/>
    </xf>
    <xf numFmtId="0" fontId="23" fillId="2" borderId="27" xfId="0" applyFont="1" applyFill="1" applyBorder="1" applyAlignment="1">
      <alignment horizontal="left" indent="3"/>
    </xf>
    <xf numFmtId="0" fontId="23" fillId="2" borderId="32" xfId="0" applyFont="1" applyFill="1" applyBorder="1" applyAlignment="1">
      <alignment horizontal="left" indent="3"/>
    </xf>
    <xf numFmtId="0" fontId="27" fillId="7" borderId="0" xfId="0" applyFont="1" applyFill="1" applyAlignment="1">
      <alignment horizontal="left" indent="3"/>
    </xf>
    <xf numFmtId="0" fontId="23" fillId="2" borderId="5" xfId="0" applyFont="1" applyFill="1" applyBorder="1" applyAlignment="1">
      <alignment horizontal="left" indent="4"/>
    </xf>
    <xf numFmtId="0" fontId="23" fillId="7" borderId="1" xfId="0" applyFont="1" applyFill="1" applyBorder="1"/>
    <xf numFmtId="0" fontId="23" fillId="6" borderId="40" xfId="0" applyFont="1" applyFill="1" applyBorder="1"/>
    <xf numFmtId="0" fontId="27" fillId="6" borderId="1" xfId="0" applyFont="1" applyFill="1" applyBorder="1" applyAlignment="1">
      <alignment horizontal="left"/>
    </xf>
    <xf numFmtId="0" fontId="23" fillId="6" borderId="1" xfId="0" applyFont="1" applyFill="1" applyBorder="1" applyAlignment="1">
      <alignment horizontal="left" indent="5"/>
    </xf>
    <xf numFmtId="0" fontId="27" fillId="7" borderId="0" xfId="0" applyFont="1" applyFill="1" applyAlignment="1">
      <alignment horizontal="left" indent="2"/>
    </xf>
    <xf numFmtId="0" fontId="43" fillId="7" borderId="0" xfId="0" applyFont="1" applyFill="1" applyAlignment="1">
      <alignment horizontal="left" indent="8"/>
    </xf>
    <xf numFmtId="8" fontId="43" fillId="7" borderId="0" xfId="0" applyNumberFormat="1" applyFont="1" applyFill="1"/>
    <xf numFmtId="0" fontId="50" fillId="7" borderId="0" xfId="0" applyFont="1" applyFill="1" applyAlignment="1">
      <alignment horizontal="left" indent="2"/>
    </xf>
    <xf numFmtId="0" fontId="38" fillId="7" borderId="0" xfId="0" applyFont="1" applyFill="1" applyAlignment="1">
      <alignment horizontal="left" indent="1"/>
    </xf>
    <xf numFmtId="0" fontId="23" fillId="2" borderId="22" xfId="6" applyFont="1" applyFill="1" applyBorder="1" applyAlignment="1" applyProtection="1">
      <alignment horizontal="left"/>
      <protection locked="0"/>
    </xf>
    <xf numFmtId="0" fontId="23" fillId="2" borderId="28" xfId="6" applyFont="1" applyFill="1" applyBorder="1" applyAlignment="1" applyProtection="1">
      <alignment horizontal="left"/>
      <protection locked="0"/>
    </xf>
    <xf numFmtId="0" fontId="23" fillId="2" borderId="28" xfId="0" applyFont="1" applyFill="1" applyBorder="1" applyProtection="1">
      <protection locked="0"/>
    </xf>
    <xf numFmtId="0" fontId="23" fillId="2" borderId="40" xfId="0" applyFont="1" applyFill="1" applyBorder="1" applyProtection="1">
      <protection locked="0"/>
    </xf>
    <xf numFmtId="0" fontId="34" fillId="8" borderId="12" xfId="0" applyFont="1" applyFill="1" applyBorder="1"/>
    <xf numFmtId="0" fontId="34" fillId="8" borderId="0" xfId="0" applyFont="1" applyFill="1"/>
    <xf numFmtId="0" fontId="34" fillId="8" borderId="13" xfId="0" applyFont="1" applyFill="1" applyBorder="1"/>
    <xf numFmtId="0" fontId="34" fillId="8" borderId="3" xfId="0" applyFont="1" applyFill="1" applyBorder="1"/>
    <xf numFmtId="0" fontId="34" fillId="8" borderId="19" xfId="0" applyFont="1" applyFill="1" applyBorder="1"/>
    <xf numFmtId="0" fontId="34" fillId="8" borderId="18" xfId="0" applyFont="1" applyFill="1" applyBorder="1"/>
    <xf numFmtId="0" fontId="33" fillId="8" borderId="0" xfId="6" applyFont="1" applyFill="1" applyAlignment="1">
      <alignment horizontal="right" indent="2"/>
    </xf>
    <xf numFmtId="0" fontId="33" fillId="8" borderId="0" xfId="6" applyFont="1" applyFill="1" applyAlignment="1">
      <alignment horizontal="right" wrapText="1" indent="2"/>
    </xf>
    <xf numFmtId="44" fontId="34" fillId="6" borderId="1" xfId="1" applyFont="1" applyFill="1" applyBorder="1" applyAlignment="1" applyProtection="1">
      <alignment horizontal="right" indent="2"/>
    </xf>
    <xf numFmtId="0" fontId="33" fillId="8" borderId="13" xfId="6" applyFont="1" applyFill="1" applyBorder="1" applyAlignment="1">
      <alignment horizontal="right" indent="2"/>
    </xf>
    <xf numFmtId="0" fontId="33" fillId="8" borderId="3" xfId="6" applyFont="1" applyFill="1" applyBorder="1" applyAlignment="1">
      <alignment horizontal="right" indent="2"/>
    </xf>
    <xf numFmtId="0" fontId="33" fillId="8" borderId="19" xfId="6" applyFont="1" applyFill="1" applyBorder="1" applyAlignment="1">
      <alignment horizontal="right" indent="2"/>
    </xf>
    <xf numFmtId="0" fontId="34" fillId="2" borderId="1" xfId="6" applyFont="1" applyFill="1" applyBorder="1" applyAlignment="1" applyProtection="1">
      <alignment horizontal="center" vertical="center"/>
      <protection locked="0"/>
    </xf>
    <xf numFmtId="0" fontId="23" fillId="6" borderId="22" xfId="6" applyFont="1" applyFill="1" applyBorder="1" applyAlignment="1">
      <alignment horizontal="left" indent="3"/>
    </xf>
    <xf numFmtId="0" fontId="23" fillId="6" borderId="40" xfId="6" applyFont="1" applyFill="1" applyBorder="1" applyAlignment="1">
      <alignment horizontal="left" indent="3"/>
    </xf>
    <xf numFmtId="0" fontId="23" fillId="2" borderId="40" xfId="0" applyFont="1" applyFill="1" applyBorder="1" applyAlignment="1" applyProtection="1">
      <alignment horizontal="left" indent="3"/>
      <protection locked="0"/>
    </xf>
    <xf numFmtId="0" fontId="23" fillId="2" borderId="28" xfId="0" applyFont="1" applyFill="1" applyBorder="1" applyAlignment="1" applyProtection="1">
      <alignment horizontal="left" indent="3"/>
      <protection locked="0"/>
    </xf>
    <xf numFmtId="0" fontId="5" fillId="7" borderId="0" xfId="0" applyFont="1" applyFill="1" applyAlignment="1">
      <alignment vertical="center"/>
    </xf>
    <xf numFmtId="0" fontId="28" fillId="7" borderId="0" xfId="0" applyFont="1" applyFill="1"/>
    <xf numFmtId="0" fontId="29" fillId="7" borderId="0" xfId="0" applyFont="1" applyFill="1" applyAlignment="1">
      <alignment vertical="center"/>
    </xf>
    <xf numFmtId="44" fontId="19" fillId="7" borderId="0" xfId="1" applyFont="1" applyFill="1" applyProtection="1"/>
    <xf numFmtId="0" fontId="30" fillId="7" borderId="0" xfId="0" applyFont="1" applyFill="1" applyAlignment="1">
      <alignment horizontal="left" indent="1"/>
    </xf>
    <xf numFmtId="0" fontId="34" fillId="6" borderId="1" xfId="0" applyFont="1" applyFill="1" applyBorder="1" applyAlignment="1">
      <alignment horizontal="center" vertical="center" wrapText="1"/>
    </xf>
    <xf numFmtId="0" fontId="5" fillId="7" borderId="0" xfId="0" applyFont="1" applyFill="1" applyAlignment="1">
      <alignment wrapText="1"/>
    </xf>
    <xf numFmtId="0" fontId="5" fillId="7" borderId="0" xfId="0" applyFont="1" applyFill="1"/>
    <xf numFmtId="0" fontId="57" fillId="7" borderId="0" xfId="0" applyFont="1" applyFill="1" applyAlignment="1">
      <alignment wrapText="1"/>
    </xf>
    <xf numFmtId="0" fontId="19" fillId="7" borderId="0" xfId="0" applyFont="1" applyFill="1" applyAlignment="1">
      <alignment wrapText="1"/>
    </xf>
    <xf numFmtId="44" fontId="23" fillId="2" borderId="1" xfId="1" applyFont="1" applyFill="1" applyBorder="1" applyAlignment="1" applyProtection="1">
      <alignment horizontal="left" wrapText="1" indent="2"/>
    </xf>
    <xf numFmtId="0" fontId="44" fillId="7" borderId="0" xfId="0" applyFont="1" applyFill="1" applyAlignment="1">
      <alignment wrapText="1"/>
    </xf>
    <xf numFmtId="42" fontId="5" fillId="7" borderId="0" xfId="0" applyNumberFormat="1" applyFont="1" applyFill="1" applyAlignment="1">
      <alignment wrapText="1"/>
    </xf>
    <xf numFmtId="0" fontId="5" fillId="7" borderId="0" xfId="0" applyFont="1" applyFill="1" applyAlignment="1">
      <alignment horizontal="right" wrapText="1"/>
    </xf>
    <xf numFmtId="0" fontId="59" fillId="7" borderId="0" xfId="0" applyFont="1" applyFill="1" applyAlignment="1">
      <alignment wrapText="1"/>
    </xf>
    <xf numFmtId="0" fontId="72" fillId="7" borderId="0" xfId="0" applyFont="1" applyFill="1" applyAlignment="1">
      <alignment wrapText="1"/>
    </xf>
    <xf numFmtId="0" fontId="73" fillId="7" borderId="0" xfId="0" applyFont="1" applyFill="1" applyAlignment="1">
      <alignment wrapText="1"/>
    </xf>
    <xf numFmtId="0" fontId="23" fillId="12" borderId="14" xfId="0" applyFont="1" applyFill="1" applyBorder="1" applyAlignment="1">
      <alignment horizontal="left" wrapText="1" indent="2"/>
    </xf>
    <xf numFmtId="44" fontId="23" fillId="12" borderId="1" xfId="1" applyFont="1" applyFill="1" applyBorder="1" applyAlignment="1" applyProtection="1">
      <alignment horizontal="left" wrapText="1" indent="2"/>
    </xf>
    <xf numFmtId="0" fontId="27" fillId="12" borderId="16" xfId="0" applyFont="1" applyFill="1" applyBorder="1" applyAlignment="1">
      <alignment horizontal="left" wrapText="1" indent="2"/>
    </xf>
    <xf numFmtId="44" fontId="27" fillId="12" borderId="4" xfId="0" applyNumberFormat="1" applyFont="1" applyFill="1" applyBorder="1" applyAlignment="1">
      <alignment wrapText="1"/>
    </xf>
    <xf numFmtId="44" fontId="5" fillId="12" borderId="36" xfId="0" applyNumberFormat="1" applyFont="1" applyFill="1" applyBorder="1" applyAlignment="1">
      <alignment wrapText="1"/>
    </xf>
    <xf numFmtId="42" fontId="19" fillId="12" borderId="41" xfId="2" applyNumberFormat="1" applyFont="1" applyFill="1" applyBorder="1" applyAlignment="1" applyProtection="1">
      <alignment wrapText="1"/>
    </xf>
    <xf numFmtId="43" fontId="44" fillId="12" borderId="37" xfId="2" applyFont="1" applyFill="1" applyBorder="1" applyAlignment="1" applyProtection="1">
      <alignment wrapText="1"/>
    </xf>
    <xf numFmtId="0" fontId="23" fillId="12" borderId="14" xfId="0" applyFont="1" applyFill="1" applyBorder="1" applyAlignment="1">
      <alignment horizontal="left" wrapText="1" indent="1"/>
    </xf>
    <xf numFmtId="0" fontId="27" fillId="12" borderId="14" xfId="0" applyFont="1" applyFill="1" applyBorder="1" applyAlignment="1">
      <alignment horizontal="left" wrapText="1" indent="2"/>
    </xf>
    <xf numFmtId="44" fontId="27" fillId="12" borderId="1" xfId="0" applyNumberFormat="1" applyFont="1" applyFill="1" applyBorder="1" applyAlignment="1">
      <alignment wrapText="1"/>
    </xf>
    <xf numFmtId="44" fontId="27" fillId="12" borderId="0" xfId="0" applyNumberFormat="1" applyFont="1" applyFill="1" applyAlignment="1">
      <alignment wrapText="1"/>
    </xf>
    <xf numFmtId="0" fontId="23" fillId="12" borderId="13" xfId="0" applyFont="1" applyFill="1" applyBorder="1" applyAlignment="1">
      <alignment wrapText="1"/>
    </xf>
    <xf numFmtId="0" fontId="28" fillId="12" borderId="10" xfId="4" applyFont="1" applyFill="1" applyBorder="1" applyAlignment="1" applyProtection="1">
      <alignment horizontal="left" wrapText="1"/>
    </xf>
    <xf numFmtId="164" fontId="28" fillId="12" borderId="2" xfId="2" applyNumberFormat="1" applyFont="1" applyFill="1" applyBorder="1" applyAlignment="1" applyProtection="1">
      <alignment horizontal="center" wrapText="1"/>
    </xf>
    <xf numFmtId="0" fontId="28" fillId="12" borderId="2" xfId="4" applyFont="1" applyFill="1" applyBorder="1" applyAlignment="1" applyProtection="1">
      <alignment horizontal="center" wrapText="1"/>
    </xf>
    <xf numFmtId="0" fontId="28" fillId="12" borderId="12" xfId="0" applyFont="1" applyFill="1" applyBorder="1" applyAlignment="1">
      <alignment wrapText="1"/>
    </xf>
    <xf numFmtId="0" fontId="28" fillId="12" borderId="0" xfId="0" applyFont="1" applyFill="1" applyAlignment="1">
      <alignment wrapText="1"/>
    </xf>
    <xf numFmtId="0" fontId="22" fillId="12" borderId="0" xfId="0" applyFont="1" applyFill="1" applyAlignment="1">
      <alignment wrapText="1"/>
    </xf>
    <xf numFmtId="0" fontId="41" fillId="12" borderId="0" xfId="0" applyFont="1" applyFill="1" applyAlignment="1">
      <alignment wrapText="1"/>
    </xf>
    <xf numFmtId="0" fontId="22" fillId="12" borderId="13" xfId="0" applyFont="1" applyFill="1" applyBorder="1" applyAlignment="1">
      <alignment wrapText="1"/>
    </xf>
    <xf numFmtId="0" fontId="23" fillId="12" borderId="14" xfId="0" applyFont="1" applyFill="1" applyBorder="1" applyAlignment="1">
      <alignment wrapText="1"/>
    </xf>
    <xf numFmtId="0" fontId="27" fillId="12" borderId="12" xfId="0" applyFont="1" applyFill="1" applyBorder="1" applyAlignment="1">
      <alignment horizontal="left" wrapText="1" indent="4"/>
    </xf>
    <xf numFmtId="166" fontId="27" fillId="12" borderId="4" xfId="0" applyNumberFormat="1" applyFont="1" applyFill="1" applyBorder="1" applyAlignment="1">
      <alignment wrapText="1"/>
    </xf>
    <xf numFmtId="0" fontId="23" fillId="12" borderId="19" xfId="0" applyFont="1" applyFill="1" applyBorder="1" applyAlignment="1">
      <alignment wrapText="1"/>
    </xf>
    <xf numFmtId="44" fontId="25" fillId="12" borderId="1" xfId="1" applyFont="1" applyFill="1" applyBorder="1" applyAlignment="1" applyProtection="1">
      <alignment horizontal="left" wrapText="1"/>
    </xf>
    <xf numFmtId="166" fontId="25" fillId="12" borderId="1" xfId="0" applyNumberFormat="1" applyFont="1" applyFill="1" applyBorder="1" applyAlignment="1">
      <alignment horizontal="left" wrapText="1"/>
    </xf>
    <xf numFmtId="0" fontId="37" fillId="12" borderId="13" xfId="0" applyFont="1" applyFill="1" applyBorder="1" applyAlignment="1">
      <alignment wrapText="1"/>
    </xf>
    <xf numFmtId="0" fontId="23" fillId="12" borderId="18" xfId="0" applyFont="1" applyFill="1" applyBorder="1" applyAlignment="1">
      <alignment wrapText="1"/>
    </xf>
    <xf numFmtId="0" fontId="19" fillId="2" borderId="0" xfId="0" applyFont="1" applyFill="1" applyAlignment="1">
      <alignment wrapText="1"/>
    </xf>
    <xf numFmtId="0" fontId="5" fillId="2" borderId="0" xfId="0" applyFont="1" applyFill="1" applyAlignment="1">
      <alignment wrapText="1"/>
    </xf>
    <xf numFmtId="0" fontId="5" fillId="2" borderId="0" xfId="0" applyFont="1" applyFill="1"/>
    <xf numFmtId="0" fontId="7" fillId="2" borderId="0" xfId="0" applyFont="1" applyFill="1" applyAlignment="1">
      <alignment wrapText="1"/>
    </xf>
    <xf numFmtId="0" fontId="57" fillId="2" borderId="0" xfId="0" applyFont="1" applyFill="1" applyAlignment="1">
      <alignment wrapText="1"/>
    </xf>
    <xf numFmtId="0" fontId="44" fillId="2" borderId="0" xfId="0" applyFont="1" applyFill="1" applyAlignment="1">
      <alignment wrapText="1"/>
    </xf>
    <xf numFmtId="42" fontId="5" fillId="2" borderId="0" xfId="0" applyNumberFormat="1" applyFont="1" applyFill="1" applyAlignment="1">
      <alignment wrapText="1"/>
    </xf>
    <xf numFmtId="0" fontId="19" fillId="2" borderId="0" xfId="0" applyFont="1" applyFill="1" applyAlignment="1">
      <alignment horizontal="center" wrapText="1"/>
    </xf>
    <xf numFmtId="165" fontId="19" fillId="2" borderId="0" xfId="0" applyNumberFormat="1" applyFont="1" applyFill="1" applyAlignment="1">
      <alignment wrapText="1"/>
    </xf>
    <xf numFmtId="44" fontId="44" fillId="2" borderId="0" xfId="1" applyFont="1" applyFill="1" applyBorder="1" applyAlignment="1" applyProtection="1">
      <alignment wrapText="1"/>
    </xf>
    <xf numFmtId="14" fontId="34" fillId="2" borderId="1" xfId="6" applyNumberFormat="1" applyFont="1" applyFill="1" applyBorder="1" applyAlignment="1" applyProtection="1">
      <alignment horizontal="right" vertical="center"/>
      <protection locked="0"/>
    </xf>
    <xf numFmtId="0" fontId="19" fillId="2" borderId="0" xfId="0" applyFont="1" applyFill="1"/>
    <xf numFmtId="0" fontId="28" fillId="2" borderId="0" xfId="0" applyFont="1" applyFill="1"/>
    <xf numFmtId="0" fontId="22" fillId="2" borderId="0" xfId="0" applyFont="1" applyFill="1"/>
    <xf numFmtId="0" fontId="29" fillId="2" borderId="0" xfId="0" applyFont="1" applyFill="1" applyAlignment="1">
      <alignment vertical="center"/>
    </xf>
    <xf numFmtId="0" fontId="22" fillId="2" borderId="54" xfId="0" applyFont="1" applyFill="1" applyBorder="1"/>
    <xf numFmtId="0" fontId="28" fillId="2" borderId="55" xfId="4" applyFont="1" applyFill="1" applyBorder="1" applyAlignment="1" applyProtection="1">
      <alignment wrapText="1"/>
    </xf>
    <xf numFmtId="0" fontId="19" fillId="2" borderId="56" xfId="0" applyFont="1" applyFill="1" applyBorder="1"/>
    <xf numFmtId="0" fontId="22" fillId="2" borderId="12" xfId="0" applyFont="1" applyFill="1" applyBorder="1"/>
    <xf numFmtId="0" fontId="19" fillId="2" borderId="13" xfId="0" applyFont="1" applyFill="1" applyBorder="1"/>
    <xf numFmtId="0" fontId="28" fillId="2" borderId="0" xfId="0" applyFont="1" applyFill="1" applyAlignment="1">
      <alignment horizontal="right"/>
    </xf>
    <xf numFmtId="42" fontId="28" fillId="2" borderId="57" xfId="2" applyNumberFormat="1" applyFont="1" applyFill="1" applyBorder="1" applyProtection="1"/>
    <xf numFmtId="0" fontId="28" fillId="2" borderId="0" xfId="0" applyFont="1" applyFill="1" applyAlignment="1">
      <alignment horizontal="left" vertical="center"/>
    </xf>
    <xf numFmtId="0" fontId="22" fillId="2" borderId="0" xfId="0" applyFont="1" applyFill="1" applyAlignment="1">
      <alignment horizontal="left" vertical="center"/>
    </xf>
    <xf numFmtId="0" fontId="28" fillId="2" borderId="0" xfId="0" applyFont="1" applyFill="1" applyAlignment="1">
      <alignment horizontal="right" vertical="center"/>
    </xf>
    <xf numFmtId="0" fontId="41" fillId="2" borderId="0" xfId="0" applyFont="1" applyFill="1" applyAlignment="1">
      <alignment horizontal="right" vertical="center"/>
    </xf>
    <xf numFmtId="44" fontId="41" fillId="2" borderId="0" xfId="0" applyNumberFormat="1" applyFont="1" applyFill="1" applyAlignment="1">
      <alignment horizontal="left" vertical="center"/>
    </xf>
    <xf numFmtId="43" fontId="19" fillId="2" borderId="13" xfId="0" applyNumberFormat="1" applyFont="1" applyFill="1" applyBorder="1"/>
    <xf numFmtId="42" fontId="28" fillId="2" borderId="58" xfId="2" applyNumberFormat="1" applyFont="1" applyFill="1" applyBorder="1" applyProtection="1"/>
    <xf numFmtId="0" fontId="28" fillId="2" borderId="0" xfId="0" applyFont="1" applyFill="1" applyAlignment="1">
      <alignment horizontal="left"/>
    </xf>
    <xf numFmtId="42" fontId="28" fillId="2" borderId="0" xfId="2" applyNumberFormat="1" applyFont="1" applyFill="1" applyBorder="1" applyProtection="1"/>
    <xf numFmtId="0" fontId="22" fillId="2" borderId="3" xfId="0" applyFont="1" applyFill="1" applyBorder="1"/>
    <xf numFmtId="0" fontId="28" fillId="2" borderId="19" xfId="0" applyFont="1" applyFill="1" applyBorder="1" applyAlignment="1">
      <alignment horizontal="left"/>
    </xf>
    <xf numFmtId="42" fontId="22" fillId="2" borderId="19" xfId="2" applyNumberFormat="1" applyFont="1" applyFill="1" applyBorder="1" applyProtection="1"/>
    <xf numFmtId="0" fontId="19" fillId="2" borderId="18" xfId="0" applyFont="1" applyFill="1" applyBorder="1"/>
    <xf numFmtId="44" fontId="19" fillId="2" borderId="0" xfId="1" applyFont="1" applyFill="1" applyProtection="1"/>
    <xf numFmtId="44" fontId="48" fillId="2" borderId="0" xfId="1" applyFont="1" applyFill="1" applyBorder="1" applyProtection="1"/>
    <xf numFmtId="44" fontId="5" fillId="2" borderId="0" xfId="1" applyFont="1" applyFill="1" applyProtection="1"/>
    <xf numFmtId="0" fontId="48" fillId="2" borderId="0" xfId="0" applyFont="1" applyFill="1" applyAlignment="1">
      <alignment horizontal="center" wrapText="1"/>
    </xf>
    <xf numFmtId="0" fontId="5" fillId="2" borderId="0" xfId="0" applyFont="1" applyFill="1" applyAlignment="1">
      <alignment vertical="center"/>
    </xf>
    <xf numFmtId="0" fontId="28" fillId="2" borderId="0" xfId="0" applyFont="1" applyFill="1" applyAlignment="1">
      <alignment vertical="center"/>
    </xf>
    <xf numFmtId="0" fontId="33" fillId="2" borderId="0" xfId="6" applyFont="1" applyFill="1" applyAlignment="1">
      <alignment horizontal="right" vertical="center"/>
    </xf>
    <xf numFmtId="0" fontId="34" fillId="2" borderId="0" xfId="6" applyFont="1" applyFill="1" applyAlignment="1">
      <alignment horizontal="right" vertical="center"/>
    </xf>
    <xf numFmtId="0" fontId="22" fillId="12" borderId="54" xfId="0" applyFont="1" applyFill="1" applyBorder="1"/>
    <xf numFmtId="0" fontId="28" fillId="12" borderId="55" xfId="4" applyFont="1" applyFill="1" applyBorder="1" applyAlignment="1" applyProtection="1">
      <alignment wrapText="1"/>
    </xf>
    <xf numFmtId="0" fontId="28" fillId="12" borderId="55" xfId="4" applyFont="1" applyFill="1" applyBorder="1" applyAlignment="1" applyProtection="1">
      <alignment horizontal="center" wrapText="1"/>
    </xf>
    <xf numFmtId="0" fontId="19" fillId="12" borderId="56" xfId="0" applyFont="1" applyFill="1" applyBorder="1"/>
    <xf numFmtId="0" fontId="28" fillId="12" borderId="1" xfId="0" applyFont="1" applyFill="1" applyBorder="1" applyAlignment="1">
      <alignment horizontal="left" indent="3"/>
    </xf>
    <xf numFmtId="44" fontId="23" fillId="12" borderId="1" xfId="1" applyFont="1" applyFill="1" applyBorder="1" applyAlignment="1" applyProtection="1">
      <alignment horizontal="left" wrapText="1" indent="2"/>
      <protection locked="0"/>
    </xf>
    <xf numFmtId="44" fontId="23" fillId="2" borderId="20" xfId="2" applyNumberFormat="1" applyFont="1" applyFill="1" applyBorder="1" applyProtection="1">
      <protection locked="0"/>
    </xf>
    <xf numFmtId="44" fontId="23" fillId="2" borderId="35" xfId="2" applyNumberFormat="1" applyFont="1" applyFill="1" applyBorder="1" applyProtection="1">
      <protection locked="0"/>
    </xf>
    <xf numFmtId="44" fontId="23" fillId="2" borderId="21" xfId="2" applyNumberFormat="1" applyFont="1" applyFill="1" applyBorder="1" applyProtection="1">
      <protection locked="0"/>
    </xf>
    <xf numFmtId="44" fontId="23" fillId="2" borderId="48" xfId="2" applyNumberFormat="1" applyFont="1" applyFill="1" applyBorder="1" applyProtection="1">
      <protection locked="0"/>
    </xf>
    <xf numFmtId="44" fontId="23" fillId="2" borderId="49" xfId="2" applyNumberFormat="1" applyFont="1" applyFill="1" applyBorder="1" applyProtection="1">
      <protection locked="0"/>
    </xf>
    <xf numFmtId="44" fontId="23" fillId="2" borderId="50" xfId="2" applyNumberFormat="1" applyFont="1" applyFill="1" applyBorder="1" applyProtection="1">
      <protection locked="0"/>
    </xf>
    <xf numFmtId="44" fontId="23" fillId="2" borderId="67" xfId="2" applyNumberFormat="1" applyFont="1" applyFill="1" applyBorder="1" applyProtection="1">
      <protection locked="0"/>
    </xf>
    <xf numFmtId="44" fontId="23" fillId="2" borderId="68" xfId="2" applyNumberFormat="1" applyFont="1" applyFill="1" applyBorder="1" applyProtection="1">
      <protection locked="0"/>
    </xf>
    <xf numFmtId="44" fontId="23" fillId="2" borderId="69" xfId="2" applyNumberFormat="1" applyFont="1" applyFill="1" applyBorder="1" applyProtection="1">
      <protection locked="0"/>
    </xf>
    <xf numFmtId="164" fontId="64" fillId="2" borderId="0" xfId="0" applyNumberFormat="1" applyFont="1" applyFill="1"/>
    <xf numFmtId="44" fontId="63" fillId="2" borderId="0" xfId="2" applyNumberFormat="1" applyFont="1" applyFill="1" applyBorder="1"/>
    <xf numFmtId="44" fontId="18" fillId="2" borderId="24" xfId="2" applyNumberFormat="1" applyFont="1" applyFill="1" applyBorder="1"/>
    <xf numFmtId="44" fontId="63" fillId="2" borderId="24" xfId="2" applyNumberFormat="1" applyFont="1" applyFill="1" applyBorder="1"/>
    <xf numFmtId="44" fontId="63" fillId="2" borderId="19" xfId="2" applyNumberFormat="1" applyFont="1" applyFill="1" applyBorder="1"/>
    <xf numFmtId="44" fontId="18" fillId="2" borderId="24" xfId="1" applyFont="1" applyFill="1" applyBorder="1" applyProtection="1"/>
    <xf numFmtId="44" fontId="63" fillId="2" borderId="0" xfId="0" applyNumberFormat="1" applyFont="1" applyFill="1"/>
    <xf numFmtId="44" fontId="63" fillId="2" borderId="0" xfId="2" applyNumberFormat="1" applyFont="1" applyFill="1" applyBorder="1" applyAlignment="1"/>
    <xf numFmtId="44" fontId="63" fillId="2" borderId="0" xfId="0" applyNumberFormat="1" applyFont="1" applyFill="1" applyAlignment="1">
      <alignment vertical="center"/>
    </xf>
    <xf numFmtId="0" fontId="39" fillId="2" borderId="0" xfId="0" applyFont="1" applyFill="1" applyAlignment="1" applyProtection="1">
      <alignment horizontal="center"/>
      <protection locked="0"/>
    </xf>
    <xf numFmtId="0" fontId="74" fillId="2" borderId="0" xfId="0" applyFont="1" applyFill="1" applyAlignment="1" applyProtection="1">
      <alignment horizontal="center"/>
      <protection locked="0"/>
    </xf>
    <xf numFmtId="0" fontId="74" fillId="2" borderId="19" xfId="0" applyFont="1" applyFill="1" applyBorder="1" applyAlignment="1" applyProtection="1">
      <alignment horizontal="center"/>
      <protection locked="0"/>
    </xf>
    <xf numFmtId="0" fontId="10" fillId="2" borderId="0" xfId="0" applyFont="1" applyFill="1"/>
    <xf numFmtId="44" fontId="9" fillId="2" borderId="0" xfId="1" applyFont="1" applyFill="1"/>
    <xf numFmtId="0" fontId="31" fillId="2" borderId="0" xfId="0" applyFont="1" applyFill="1" applyProtection="1">
      <protection locked="0"/>
    </xf>
    <xf numFmtId="0" fontId="7" fillId="2" borderId="0" xfId="0" applyFont="1" applyFill="1"/>
    <xf numFmtId="43" fontId="9" fillId="2" borderId="0" xfId="0" applyNumberFormat="1" applyFont="1" applyFill="1"/>
    <xf numFmtId="0" fontId="16" fillId="2" borderId="0" xfId="0" applyFont="1" applyFill="1"/>
    <xf numFmtId="41" fontId="10" fillId="2" borderId="0" xfId="2" applyNumberFormat="1" applyFont="1" applyFill="1" applyBorder="1"/>
    <xf numFmtId="44" fontId="7" fillId="2" borderId="0" xfId="1" applyFont="1" applyFill="1"/>
    <xf numFmtId="0" fontId="12" fillId="2" borderId="0" xfId="0" applyFont="1" applyFill="1"/>
    <xf numFmtId="0" fontId="19" fillId="2" borderId="0" xfId="0" applyFont="1" applyFill="1" applyAlignment="1">
      <alignment horizontal="center"/>
    </xf>
    <xf numFmtId="0" fontId="27" fillId="2" borderId="0" xfId="4" applyFont="1" applyFill="1" applyBorder="1" applyAlignment="1">
      <alignment horizontal="center" wrapText="1"/>
    </xf>
    <xf numFmtId="165" fontId="23" fillId="2" borderId="0" xfId="1" applyNumberFormat="1" applyFont="1" applyFill="1" applyBorder="1" applyAlignment="1">
      <alignment horizontal="center"/>
    </xf>
    <xf numFmtId="0" fontId="5" fillId="2" borderId="0" xfId="0" applyFont="1" applyFill="1" applyAlignment="1">
      <alignment horizontal="center"/>
    </xf>
    <xf numFmtId="165" fontId="23" fillId="2" borderId="0" xfId="0" applyNumberFormat="1" applyFont="1" applyFill="1" applyAlignment="1">
      <alignment horizontal="center"/>
    </xf>
    <xf numFmtId="0" fontId="27" fillId="2" borderId="70" xfId="0" applyFont="1" applyFill="1" applyBorder="1"/>
    <xf numFmtId="0" fontId="27" fillId="2" borderId="72" xfId="0" applyFont="1" applyFill="1" applyBorder="1"/>
    <xf numFmtId="0" fontId="23" fillId="2" borderId="73" xfId="0" applyFont="1" applyFill="1" applyBorder="1" applyAlignment="1">
      <alignment vertical="center"/>
    </xf>
    <xf numFmtId="0" fontId="27" fillId="2" borderId="74" xfId="0" applyFont="1" applyFill="1" applyBorder="1"/>
    <xf numFmtId="0" fontId="27" fillId="2" borderId="73" xfId="0" applyFont="1" applyFill="1" applyBorder="1" applyAlignment="1">
      <alignment horizontal="left"/>
    </xf>
    <xf numFmtId="165" fontId="23" fillId="2" borderId="74" xfId="0" applyNumberFormat="1" applyFont="1" applyFill="1" applyBorder="1"/>
    <xf numFmtId="165" fontId="27" fillId="2" borderId="74" xfId="0" applyNumberFormat="1" applyFont="1" applyFill="1" applyBorder="1"/>
    <xf numFmtId="0" fontId="23" fillId="2" borderId="73" xfId="0" applyFont="1" applyFill="1" applyBorder="1" applyAlignment="1">
      <alignment horizontal="left" indent="3"/>
    </xf>
    <xf numFmtId="0" fontId="27" fillId="2" borderId="73" xfId="0" applyFont="1" applyFill="1" applyBorder="1"/>
    <xf numFmtId="0" fontId="27" fillId="2" borderId="73" xfId="0" applyFont="1" applyFill="1" applyBorder="1" applyAlignment="1" applyProtection="1">
      <alignment horizontal="left" wrapText="1" indent="6"/>
      <protection locked="0"/>
    </xf>
    <xf numFmtId="0" fontId="23" fillId="2" borderId="73" xfId="0" applyFont="1" applyFill="1" applyBorder="1" applyAlignment="1">
      <alignment horizontal="left" indent="6"/>
    </xf>
    <xf numFmtId="0" fontId="27" fillId="2" borderId="73" xfId="0" applyFont="1" applyFill="1" applyBorder="1" applyAlignment="1">
      <alignment horizontal="left" indent="6"/>
    </xf>
    <xf numFmtId="0" fontId="27" fillId="2" borderId="75" xfId="0" applyFont="1" applyFill="1" applyBorder="1"/>
    <xf numFmtId="0" fontId="23" fillId="2" borderId="76" xfId="0" applyFont="1" applyFill="1" applyBorder="1" applyAlignment="1">
      <alignment horizontal="center"/>
    </xf>
    <xf numFmtId="0" fontId="23" fillId="2" borderId="77" xfId="0" applyFont="1" applyFill="1" applyBorder="1"/>
    <xf numFmtId="165" fontId="23" fillId="2" borderId="78" xfId="0" applyNumberFormat="1" applyFont="1" applyFill="1" applyBorder="1" applyAlignment="1">
      <alignment horizontal="center"/>
    </xf>
    <xf numFmtId="165" fontId="23" fillId="2" borderId="78" xfId="1" applyNumberFormat="1" applyFont="1" applyFill="1" applyBorder="1" applyAlignment="1">
      <alignment horizontal="center"/>
    </xf>
    <xf numFmtId="165" fontId="23" fillId="2" borderId="79" xfId="0" applyNumberFormat="1" applyFont="1" applyFill="1" applyBorder="1" applyAlignment="1">
      <alignment horizontal="center"/>
    </xf>
    <xf numFmtId="164" fontId="10" fillId="2" borderId="0" xfId="2" applyNumberFormat="1" applyFont="1" applyFill="1"/>
    <xf numFmtId="0" fontId="52" fillId="2" borderId="0" xfId="0" applyFont="1" applyFill="1"/>
    <xf numFmtId="0" fontId="18" fillId="2" borderId="70" xfId="0" applyFont="1" applyFill="1" applyBorder="1" applyAlignment="1">
      <alignment vertical="center"/>
    </xf>
    <xf numFmtId="0" fontId="63" fillId="2" borderId="71" xfId="0" applyFont="1" applyFill="1" applyBorder="1"/>
    <xf numFmtId="0" fontId="63" fillId="2" borderId="72" xfId="0" applyFont="1" applyFill="1" applyBorder="1"/>
    <xf numFmtId="0" fontId="18" fillId="2" borderId="73" xfId="0" applyFont="1" applyFill="1" applyBorder="1"/>
    <xf numFmtId="0" fontId="18" fillId="2" borderId="74" xfId="0" applyFont="1" applyFill="1" applyBorder="1"/>
    <xf numFmtId="0" fontId="63" fillId="2" borderId="73" xfId="0" applyFont="1" applyFill="1" applyBorder="1" applyAlignment="1">
      <alignment vertical="center"/>
    </xf>
    <xf numFmtId="0" fontId="63" fillId="2" borderId="74" xfId="0" applyFont="1" applyFill="1" applyBorder="1"/>
    <xf numFmtId="0" fontId="18" fillId="2" borderId="73" xfId="0" applyFont="1" applyFill="1" applyBorder="1" applyAlignment="1">
      <alignment horizontal="left"/>
    </xf>
    <xf numFmtId="0" fontId="63" fillId="2" borderId="73" xfId="0" applyFont="1" applyFill="1" applyBorder="1" applyAlignment="1">
      <alignment horizontal="left" vertical="center" indent="2"/>
    </xf>
    <xf numFmtId="165" fontId="63" fillId="2" borderId="0" xfId="0" applyNumberFormat="1" applyFont="1" applyFill="1"/>
    <xf numFmtId="41" fontId="63" fillId="2" borderId="0" xfId="0" applyNumberFormat="1" applyFont="1" applyFill="1"/>
    <xf numFmtId="164" fontId="63" fillId="2" borderId="74" xfId="2" applyNumberFormat="1" applyFont="1" applyFill="1" applyBorder="1"/>
    <xf numFmtId="42" fontId="18" fillId="2" borderId="0" xfId="0" applyNumberFormat="1" applyFont="1" applyFill="1"/>
    <xf numFmtId="0" fontId="38" fillId="2" borderId="0" xfId="0" applyFont="1" applyFill="1"/>
    <xf numFmtId="0" fontId="63" fillId="2" borderId="73" xfId="0" applyFont="1" applyFill="1" applyBorder="1" applyAlignment="1">
      <alignment horizontal="left" vertical="center" indent="1"/>
    </xf>
    <xf numFmtId="0" fontId="23" fillId="2" borderId="73" xfId="0" applyFont="1" applyFill="1" applyBorder="1" applyAlignment="1">
      <alignment horizontal="left" vertical="center" indent="1"/>
    </xf>
    <xf numFmtId="42" fontId="18" fillId="2" borderId="73" xfId="0" applyNumberFormat="1" applyFont="1" applyFill="1" applyBorder="1" applyAlignment="1">
      <alignment horizontal="left"/>
    </xf>
    <xf numFmtId="0" fontId="63" fillId="2" borderId="73" xfId="0" applyFont="1" applyFill="1" applyBorder="1"/>
    <xf numFmtId="0" fontId="63" fillId="2" borderId="73" xfId="0" applyFont="1" applyFill="1" applyBorder="1" applyAlignment="1">
      <alignment horizontal="left" indent="3"/>
    </xf>
    <xf numFmtId="42" fontId="63" fillId="2" borderId="0" xfId="0" applyNumberFormat="1" applyFont="1" applyFill="1"/>
    <xf numFmtId="0" fontId="63" fillId="2" borderId="75" xfId="0" applyFont="1" applyFill="1" applyBorder="1"/>
    <xf numFmtId="0" fontId="63" fillId="2" borderId="76" xfId="0" applyFont="1" applyFill="1" applyBorder="1"/>
    <xf numFmtId="0" fontId="63" fillId="2" borderId="77" xfId="0" applyFont="1" applyFill="1" applyBorder="1"/>
    <xf numFmtId="42" fontId="18" fillId="2" borderId="78" xfId="0" applyNumberFormat="1" applyFont="1" applyFill="1" applyBorder="1"/>
    <xf numFmtId="42" fontId="18" fillId="2" borderId="79" xfId="0" applyNumberFormat="1" applyFont="1" applyFill="1" applyBorder="1"/>
    <xf numFmtId="0" fontId="2" fillId="7" borderId="0" xfId="0" applyFont="1" applyFill="1" applyAlignment="1">
      <alignment horizontal="left" vertical="center" readingOrder="1"/>
    </xf>
    <xf numFmtId="0" fontId="23" fillId="7" borderId="0" xfId="0" applyFont="1" applyFill="1" applyAlignment="1">
      <alignment vertical="center"/>
    </xf>
    <xf numFmtId="0" fontId="27" fillId="2" borderId="80" xfId="0" applyFont="1" applyFill="1" applyBorder="1" applyAlignment="1">
      <alignment horizontal="center" vertical="center"/>
    </xf>
    <xf numFmtId="14" fontId="23" fillId="2" borderId="80" xfId="0" applyNumberFormat="1" applyFont="1" applyFill="1" applyBorder="1" applyAlignment="1">
      <alignment horizontal="center" vertical="center"/>
    </xf>
    <xf numFmtId="0" fontId="23" fillId="2" borderId="80" xfId="0" applyFont="1" applyFill="1" applyBorder="1" applyAlignment="1">
      <alignment horizontal="center" vertical="center"/>
    </xf>
    <xf numFmtId="0" fontId="23" fillId="2" borderId="80" xfId="0" applyFont="1" applyFill="1" applyBorder="1" applyAlignment="1">
      <alignment horizontal="left" vertical="center" wrapText="1"/>
    </xf>
    <xf numFmtId="0" fontId="33" fillId="9" borderId="0" xfId="0" applyFont="1" applyFill="1" applyProtection="1">
      <protection locked="0"/>
    </xf>
    <xf numFmtId="0" fontId="23" fillId="2" borderId="84" xfId="0" applyFont="1" applyFill="1" applyBorder="1" applyAlignment="1">
      <alignment horizontal="center"/>
    </xf>
    <xf numFmtId="0" fontId="23" fillId="2" borderId="85" xfId="0" applyFont="1" applyFill="1" applyBorder="1" applyAlignment="1">
      <alignment wrapText="1"/>
    </xf>
    <xf numFmtId="0" fontId="23" fillId="2" borderId="73" xfId="0" applyFont="1" applyFill="1" applyBorder="1"/>
    <xf numFmtId="0" fontId="23" fillId="2" borderId="74" xfId="0" applyFont="1" applyFill="1" applyBorder="1"/>
    <xf numFmtId="164" fontId="23" fillId="2" borderId="74" xfId="2" applyNumberFormat="1" applyFont="1" applyFill="1" applyBorder="1" applyProtection="1"/>
    <xf numFmtId="44" fontId="23" fillId="2" borderId="74" xfId="1" applyFont="1" applyFill="1" applyBorder="1" applyProtection="1"/>
    <xf numFmtId="44" fontId="23" fillId="2" borderId="74" xfId="0" applyNumberFormat="1" applyFont="1" applyFill="1" applyBorder="1"/>
    <xf numFmtId="43" fontId="23" fillId="2" borderId="74" xfId="0" applyNumberFormat="1" applyFont="1" applyFill="1" applyBorder="1"/>
    <xf numFmtId="0" fontId="23" fillId="2" borderId="75" xfId="0" applyFont="1" applyFill="1" applyBorder="1"/>
    <xf numFmtId="43" fontId="23" fillId="2" borderId="76" xfId="0" applyNumberFormat="1" applyFont="1" applyFill="1" applyBorder="1"/>
    <xf numFmtId="43" fontId="23" fillId="2" borderId="77" xfId="0" applyNumberFormat="1" applyFont="1" applyFill="1" applyBorder="1"/>
    <xf numFmtId="9" fontId="71" fillId="7" borderId="0" xfId="3" applyFont="1" applyFill="1"/>
    <xf numFmtId="170" fontId="23" fillId="2" borderId="0" xfId="1" applyNumberFormat="1" applyFont="1" applyFill="1" applyBorder="1" applyAlignment="1">
      <alignment vertical="center"/>
    </xf>
    <xf numFmtId="170" fontId="23" fillId="2" borderId="0" xfId="0" applyNumberFormat="1" applyFont="1" applyFill="1"/>
    <xf numFmtId="170" fontId="23" fillId="2" borderId="74" xfId="0" applyNumberFormat="1" applyFont="1" applyFill="1" applyBorder="1"/>
    <xf numFmtId="44" fontId="23" fillId="2" borderId="86" xfId="0" applyNumberFormat="1" applyFont="1" applyFill="1" applyBorder="1" applyAlignment="1">
      <alignment vertical="center"/>
    </xf>
    <xf numFmtId="170" fontId="23" fillId="2" borderId="0" xfId="0" applyNumberFormat="1" applyFont="1" applyFill="1" applyAlignment="1">
      <alignment vertical="center"/>
    </xf>
    <xf numFmtId="170" fontId="23" fillId="2" borderId="76" xfId="1" applyNumberFormat="1" applyFont="1" applyFill="1" applyBorder="1" applyAlignment="1">
      <alignment vertical="center"/>
    </xf>
    <xf numFmtId="44" fontId="23" fillId="2" borderId="87" xfId="0" applyNumberFormat="1" applyFont="1" applyFill="1" applyBorder="1" applyAlignment="1">
      <alignment vertical="center"/>
    </xf>
    <xf numFmtId="44" fontId="23" fillId="2" borderId="88" xfId="0" applyNumberFormat="1" applyFont="1" applyFill="1" applyBorder="1" applyAlignment="1">
      <alignment vertical="center"/>
    </xf>
    <xf numFmtId="0" fontId="23" fillId="2" borderId="76" xfId="0" applyFont="1" applyFill="1" applyBorder="1"/>
    <xf numFmtId="165" fontId="23" fillId="2" borderId="77" xfId="0" applyNumberFormat="1" applyFont="1" applyFill="1" applyBorder="1"/>
    <xf numFmtId="164" fontId="23" fillId="2" borderId="74" xfId="2" applyNumberFormat="1" applyFont="1" applyFill="1" applyBorder="1"/>
    <xf numFmtId="164" fontId="23" fillId="2" borderId="77" xfId="2" applyNumberFormat="1" applyFont="1" applyFill="1" applyBorder="1"/>
    <xf numFmtId="44" fontId="23" fillId="2" borderId="76" xfId="1" applyFont="1" applyFill="1" applyBorder="1" applyAlignment="1">
      <alignment vertical="center"/>
    </xf>
    <xf numFmtId="165" fontId="23" fillId="2" borderId="76" xfId="1" applyNumberFormat="1" applyFont="1" applyFill="1" applyBorder="1" applyAlignment="1">
      <alignment vertical="center"/>
    </xf>
    <xf numFmtId="164" fontId="23" fillId="2" borderId="86" xfId="2" applyNumberFormat="1" applyFont="1" applyFill="1" applyBorder="1" applyAlignment="1">
      <alignment vertical="center"/>
    </xf>
    <xf numFmtId="164" fontId="23" fillId="2" borderId="87" xfId="2" applyNumberFormat="1" applyFont="1" applyFill="1" applyBorder="1" applyAlignment="1">
      <alignment vertical="center"/>
    </xf>
    <xf numFmtId="164" fontId="23" fillId="2" borderId="88" xfId="2" applyNumberFormat="1" applyFont="1" applyFill="1" applyBorder="1" applyAlignment="1">
      <alignment vertical="center"/>
    </xf>
    <xf numFmtId="0" fontId="75" fillId="7" borderId="0" xfId="0" applyFont="1" applyFill="1"/>
    <xf numFmtId="44" fontId="75" fillId="7" borderId="0" xfId="0" applyNumberFormat="1" applyFont="1" applyFill="1"/>
    <xf numFmtId="43" fontId="75" fillId="7" borderId="0" xfId="2" applyFont="1" applyFill="1"/>
    <xf numFmtId="164" fontId="23" fillId="2" borderId="42" xfId="2" applyNumberFormat="1" applyFont="1" applyFill="1" applyBorder="1" applyProtection="1"/>
    <xf numFmtId="0" fontId="26" fillId="8" borderId="13" xfId="0" applyFont="1" applyFill="1" applyBorder="1" applyAlignment="1">
      <alignment wrapText="1"/>
    </xf>
    <xf numFmtId="0" fontId="31" fillId="9" borderId="10" xfId="0" applyFont="1" applyFill="1" applyBorder="1" applyAlignment="1">
      <alignment vertical="center"/>
    </xf>
    <xf numFmtId="0" fontId="31" fillId="9" borderId="2" xfId="0" applyFont="1" applyFill="1" applyBorder="1" applyAlignment="1">
      <alignment vertical="center"/>
    </xf>
    <xf numFmtId="0" fontId="31" fillId="9" borderId="11" xfId="0" applyFont="1" applyFill="1" applyBorder="1" applyAlignment="1">
      <alignment vertical="center"/>
    </xf>
    <xf numFmtId="165" fontId="34" fillId="6" borderId="1" xfId="1" applyNumberFormat="1" applyFont="1" applyFill="1" applyBorder="1" applyAlignment="1" applyProtection="1">
      <alignment horizontal="center" wrapText="1"/>
    </xf>
    <xf numFmtId="0" fontId="76" fillId="7" borderId="0" xfId="0" applyFont="1" applyFill="1" applyAlignment="1">
      <alignment wrapText="1"/>
    </xf>
    <xf numFmtId="0" fontId="77" fillId="7" borderId="0" xfId="0" applyFont="1" applyFill="1" applyAlignment="1">
      <alignment wrapText="1"/>
    </xf>
    <xf numFmtId="165" fontId="27" fillId="2" borderId="1" xfId="0" applyNumberFormat="1" applyFont="1" applyFill="1" applyBorder="1" applyAlignment="1" applyProtection="1">
      <alignment horizontal="center"/>
      <protection locked="0"/>
    </xf>
    <xf numFmtId="0" fontId="27" fillId="5" borderId="11" xfId="0" applyFont="1" applyFill="1" applyBorder="1" applyAlignment="1">
      <alignment horizontal="center" vertical="center" wrapText="1"/>
    </xf>
    <xf numFmtId="0" fontId="30" fillId="7" borderId="0" xfId="6" applyFont="1" applyFill="1" applyAlignment="1">
      <alignment horizontal="center"/>
    </xf>
    <xf numFmtId="0" fontId="23" fillId="7" borderId="0" xfId="6" applyFont="1" applyFill="1" applyAlignment="1">
      <alignment horizontal="center"/>
    </xf>
    <xf numFmtId="0" fontId="28" fillId="8" borderId="13" xfId="0" applyFont="1" applyFill="1" applyBorder="1" applyAlignment="1">
      <alignment horizontal="center"/>
    </xf>
    <xf numFmtId="0" fontId="22" fillId="8" borderId="18" xfId="0" applyFont="1" applyFill="1" applyBorder="1" applyAlignment="1">
      <alignment horizontal="center"/>
    </xf>
    <xf numFmtId="0" fontId="22" fillId="7" borderId="0" xfId="0" applyFont="1" applyFill="1" applyAlignment="1">
      <alignment horizontal="center"/>
    </xf>
    <xf numFmtId="0" fontId="34" fillId="8" borderId="13" xfId="6" applyFont="1" applyFill="1" applyBorder="1" applyAlignment="1">
      <alignment horizontal="center"/>
    </xf>
    <xf numFmtId="0" fontId="34" fillId="8" borderId="18" xfId="6" applyFont="1" applyFill="1" applyBorder="1" applyAlignment="1">
      <alignment horizontal="center"/>
    </xf>
    <xf numFmtId="0" fontId="22" fillId="7" borderId="0" xfId="6" applyFont="1" applyFill="1" applyAlignment="1">
      <alignment horizontal="center"/>
    </xf>
    <xf numFmtId="0" fontId="23" fillId="2" borderId="30" xfId="6" applyFont="1" applyFill="1" applyBorder="1" applyAlignment="1">
      <alignment horizontal="center"/>
    </xf>
    <xf numFmtId="0" fontId="23" fillId="2" borderId="5" xfId="6" applyFont="1" applyFill="1" applyBorder="1" applyAlignment="1">
      <alignment horizontal="center"/>
    </xf>
    <xf numFmtId="0" fontId="23" fillId="2" borderId="32" xfId="6" applyFont="1" applyFill="1" applyBorder="1" applyAlignment="1">
      <alignment horizontal="center"/>
    </xf>
    <xf numFmtId="0" fontId="23" fillId="6" borderId="15" xfId="6" applyFont="1" applyFill="1" applyBorder="1" applyAlignment="1">
      <alignment horizontal="center"/>
    </xf>
    <xf numFmtId="0" fontId="23" fillId="6" borderId="23" xfId="6" applyFont="1" applyFill="1" applyBorder="1" applyAlignment="1">
      <alignment horizontal="center"/>
    </xf>
    <xf numFmtId="0" fontId="25" fillId="7" borderId="0" xfId="6" applyFont="1" applyFill="1" applyAlignment="1">
      <alignment horizontal="center"/>
    </xf>
    <xf numFmtId="168" fontId="25" fillId="7" borderId="0" xfId="6" applyNumberFormat="1" applyFont="1" applyFill="1" applyAlignment="1">
      <alignment horizontal="center"/>
    </xf>
    <xf numFmtId="0" fontId="23" fillId="2" borderId="5" xfId="0" applyFont="1" applyFill="1" applyBorder="1" applyAlignment="1">
      <alignment horizontal="center"/>
    </xf>
    <xf numFmtId="0" fontId="23" fillId="2" borderId="26" xfId="6" applyFont="1" applyFill="1" applyBorder="1" applyAlignment="1">
      <alignment horizontal="center"/>
    </xf>
    <xf numFmtId="0" fontId="23" fillId="2" borderId="0" xfId="6" applyFont="1" applyFill="1" applyAlignment="1">
      <alignment horizontal="center"/>
    </xf>
    <xf numFmtId="0" fontId="23" fillId="2" borderId="27" xfId="6" applyFont="1" applyFill="1" applyBorder="1" applyAlignment="1">
      <alignment horizontal="center"/>
    </xf>
    <xf numFmtId="0" fontId="23" fillId="7" borderId="0" xfId="0" applyFont="1" applyFill="1" applyAlignment="1">
      <alignment horizontal="center"/>
    </xf>
    <xf numFmtId="0" fontId="23" fillId="6" borderId="51" xfId="6" applyFont="1" applyFill="1" applyBorder="1" applyAlignment="1">
      <alignment horizontal="center"/>
    </xf>
    <xf numFmtId="164" fontId="34" fillId="6" borderId="1" xfId="2" applyNumberFormat="1" applyFont="1" applyFill="1" applyBorder="1" applyAlignment="1" applyProtection="1">
      <alignment vertical="center"/>
    </xf>
    <xf numFmtId="0" fontId="33" fillId="8" borderId="0" xfId="6" applyFont="1" applyFill="1" applyAlignment="1">
      <alignment horizontal="center"/>
    </xf>
    <xf numFmtId="0" fontId="33" fillId="8" borderId="0" xfId="0" applyFont="1" applyFill="1" applyAlignment="1">
      <alignment horizontal="center"/>
    </xf>
    <xf numFmtId="0" fontId="81" fillId="7" borderId="0" xfId="6" applyFont="1" applyFill="1"/>
    <xf numFmtId="0" fontId="23" fillId="2" borderId="1" xfId="6" applyFont="1" applyFill="1" applyBorder="1" applyAlignment="1" applyProtection="1">
      <alignment horizontal="center" wrapText="1"/>
      <protection locked="0"/>
    </xf>
    <xf numFmtId="0" fontId="23" fillId="2" borderId="4" xfId="6" applyFont="1" applyFill="1" applyBorder="1" applyAlignment="1" applyProtection="1">
      <alignment horizontal="center" wrapText="1"/>
      <protection locked="0"/>
    </xf>
    <xf numFmtId="165" fontId="23" fillId="6" borderId="48" xfId="1" applyNumberFormat="1" applyFont="1" applyFill="1" applyBorder="1" applyProtection="1">
      <protection locked="0"/>
    </xf>
    <xf numFmtId="0" fontId="23" fillId="2" borderId="34" xfId="0" applyFont="1" applyFill="1" applyBorder="1" applyAlignment="1">
      <alignment horizontal="left" wrapText="1" indent="2"/>
    </xf>
    <xf numFmtId="0" fontId="24" fillId="6" borderId="0" xfId="0" applyFont="1" applyFill="1" applyAlignment="1" applyProtection="1">
      <alignment horizontal="left" vertical="center" indent="2"/>
      <protection locked="0"/>
    </xf>
    <xf numFmtId="8" fontId="24" fillId="6" borderId="0" xfId="0" applyNumberFormat="1" applyFont="1" applyFill="1" applyAlignment="1" applyProtection="1">
      <alignment horizontal="right" vertical="center" indent="2"/>
      <protection locked="0"/>
    </xf>
    <xf numFmtId="0" fontId="28" fillId="6" borderId="12" xfId="0" applyFont="1" applyFill="1" applyBorder="1" applyAlignment="1">
      <alignment horizontal="left" vertical="center" wrapText="1"/>
    </xf>
    <xf numFmtId="44" fontId="28" fillId="6" borderId="13" xfId="1" applyFont="1" applyFill="1" applyBorder="1" applyAlignment="1" applyProtection="1">
      <alignment horizontal="left" vertical="center" wrapText="1" indent="3"/>
    </xf>
    <xf numFmtId="0" fontId="23" fillId="2" borderId="16" xfId="0" applyFont="1" applyFill="1" applyBorder="1" applyAlignment="1">
      <alignment horizontal="left" vertical="center" wrapText="1" indent="3"/>
    </xf>
    <xf numFmtId="0" fontId="24" fillId="2" borderId="4" xfId="0" applyFont="1" applyFill="1" applyBorder="1" applyAlignment="1" applyProtection="1">
      <alignment horizontal="left" vertical="center" indent="2"/>
      <protection locked="0"/>
    </xf>
    <xf numFmtId="8" fontId="24" fillId="2" borderId="4" xfId="0" applyNumberFormat="1" applyFont="1" applyFill="1" applyBorder="1" applyAlignment="1" applyProtection="1">
      <alignment horizontal="right" vertical="center" indent="2"/>
      <protection locked="0"/>
    </xf>
    <xf numFmtId="44" fontId="23" fillId="6" borderId="23" xfId="1" applyFont="1" applyFill="1" applyBorder="1" applyAlignment="1" applyProtection="1">
      <alignment horizontal="left" vertical="center" wrapText="1" indent="3"/>
    </xf>
    <xf numFmtId="0" fontId="23" fillId="2" borderId="31" xfId="0" applyFont="1" applyFill="1" applyBorder="1" applyAlignment="1">
      <alignment horizontal="left" indent="2"/>
    </xf>
    <xf numFmtId="0" fontId="23" fillId="2" borderId="34" xfId="6" applyFont="1" applyFill="1" applyBorder="1" applyAlignment="1">
      <alignment horizontal="left" indent="4"/>
    </xf>
    <xf numFmtId="167" fontId="23" fillId="2" borderId="0" xfId="6" applyNumberFormat="1" applyFont="1" applyFill="1" applyAlignment="1">
      <alignment horizontal="left" indent="4"/>
    </xf>
    <xf numFmtId="0" fontId="23" fillId="2" borderId="0" xfId="6" applyFont="1" applyFill="1" applyAlignment="1">
      <alignment horizontal="left" wrapText="1" indent="4"/>
    </xf>
    <xf numFmtId="0" fontId="23" fillId="2" borderId="34" xfId="0" applyFont="1" applyFill="1" applyBorder="1" applyAlignment="1">
      <alignment horizontal="left" indent="4"/>
    </xf>
    <xf numFmtId="0" fontId="23" fillId="2" borderId="0" xfId="6" applyFont="1" applyFill="1" applyAlignment="1">
      <alignment horizontal="left" indent="4"/>
    </xf>
    <xf numFmtId="167" fontId="23" fillId="2" borderId="34" xfId="6" applyNumberFormat="1" applyFont="1" applyFill="1" applyBorder="1" applyAlignment="1">
      <alignment horizontal="left" indent="4"/>
    </xf>
    <xf numFmtId="0" fontId="38" fillId="7" borderId="0" xfId="6" applyFont="1" applyFill="1" applyAlignment="1">
      <alignment horizontal="left" vertical="center" wrapText="1"/>
    </xf>
    <xf numFmtId="167" fontId="38" fillId="7" borderId="0" xfId="6" applyNumberFormat="1" applyFont="1" applyFill="1"/>
    <xf numFmtId="0" fontId="23" fillId="2" borderId="26" xfId="6" applyFont="1" applyFill="1" applyBorder="1" applyAlignment="1" applyProtection="1">
      <alignment horizontal="center"/>
      <protection locked="0"/>
    </xf>
    <xf numFmtId="0" fontId="27" fillId="6" borderId="12" xfId="6" applyFont="1" applyFill="1" applyBorder="1" applyAlignment="1">
      <alignment horizontal="left"/>
    </xf>
    <xf numFmtId="0" fontId="27" fillId="6" borderId="38" xfId="6" applyFont="1" applyFill="1" applyBorder="1" applyAlignment="1">
      <alignment horizontal="left"/>
    </xf>
    <xf numFmtId="0" fontId="82" fillId="7" borderId="0" xfId="0" applyFont="1" applyFill="1"/>
    <xf numFmtId="0" fontId="83" fillId="7" borderId="0" xfId="0" applyFont="1" applyFill="1"/>
    <xf numFmtId="0" fontId="36" fillId="7" borderId="0" xfId="0" applyFont="1" applyFill="1" applyAlignment="1" applyProtection="1">
      <alignment vertical="center"/>
      <protection locked="0"/>
    </xf>
    <xf numFmtId="44" fontId="38" fillId="7" borderId="0" xfId="1" applyFont="1" applyFill="1" applyBorder="1" applyAlignment="1" applyProtection="1">
      <alignment horizontal="left" vertical="center" indent="3"/>
    </xf>
    <xf numFmtId="44" fontId="23" fillId="7" borderId="0" xfId="1" applyFont="1" applyFill="1" applyBorder="1" applyAlignment="1" applyProtection="1">
      <alignment horizontal="left" vertical="center"/>
    </xf>
    <xf numFmtId="44" fontId="27" fillId="7" borderId="0" xfId="1" applyFont="1" applyFill="1" applyBorder="1" applyAlignment="1" applyProtection="1">
      <alignment horizontal="left" vertical="center" indent="3"/>
    </xf>
    <xf numFmtId="44" fontId="23" fillId="7" borderId="0" xfId="1" applyFont="1" applyFill="1" applyBorder="1" applyAlignment="1" applyProtection="1">
      <alignment horizontal="left" vertical="center" indent="5"/>
    </xf>
    <xf numFmtId="0" fontId="30" fillId="7" borderId="0" xfId="0" applyFont="1" applyFill="1" applyAlignment="1">
      <alignment wrapText="1"/>
    </xf>
    <xf numFmtId="0" fontId="34" fillId="2" borderId="0" xfId="6" applyFont="1" applyFill="1" applyAlignment="1">
      <alignment horizontal="right" vertical="center" wrapText="1"/>
    </xf>
    <xf numFmtId="0" fontId="79" fillId="2" borderId="0" xfId="6" applyFont="1" applyFill="1" applyAlignment="1">
      <alignment horizontal="left" vertical="center" wrapText="1"/>
    </xf>
    <xf numFmtId="0" fontId="22" fillId="2" borderId="0" xfId="0" applyFont="1" applyFill="1" applyAlignment="1">
      <alignment wrapText="1"/>
    </xf>
    <xf numFmtId="0" fontId="28" fillId="12" borderId="55" xfId="0" applyFont="1" applyFill="1" applyBorder="1" applyAlignment="1">
      <alignment wrapText="1"/>
    </xf>
    <xf numFmtId="43" fontId="22" fillId="2" borderId="1" xfId="0" applyNumberFormat="1" applyFont="1" applyFill="1" applyBorder="1" applyAlignment="1" applyProtection="1">
      <alignment horizontal="left" wrapText="1"/>
      <protection locked="0"/>
    </xf>
    <xf numFmtId="0" fontId="22" fillId="2" borderId="55" xfId="0" applyFont="1" applyFill="1" applyBorder="1" applyAlignment="1">
      <alignment wrapText="1"/>
    </xf>
    <xf numFmtId="41" fontId="41" fillId="2" borderId="0" xfId="2" applyNumberFormat="1" applyFont="1" applyFill="1" applyBorder="1" applyAlignment="1" applyProtection="1">
      <alignment horizontal="left" wrapText="1"/>
    </xf>
    <xf numFmtId="0" fontId="22" fillId="2" borderId="19" xfId="0" applyFont="1" applyFill="1" applyBorder="1" applyAlignment="1">
      <alignment wrapText="1"/>
    </xf>
    <xf numFmtId="44" fontId="19" fillId="2" borderId="0" xfId="1" applyFont="1" applyFill="1" applyAlignment="1" applyProtection="1">
      <alignment wrapText="1"/>
    </xf>
    <xf numFmtId="0" fontId="28" fillId="12" borderId="1" xfId="0" applyFont="1" applyFill="1" applyBorder="1" applyAlignment="1">
      <alignment horizontal="left" wrapText="1" indent="3"/>
    </xf>
    <xf numFmtId="0" fontId="23" fillId="2" borderId="31" xfId="0" applyFont="1" applyFill="1" applyBorder="1" applyAlignment="1">
      <alignment horizontal="left" wrapText="1" indent="3"/>
    </xf>
    <xf numFmtId="0" fontId="23" fillId="6" borderId="38" xfId="6" applyFont="1" applyFill="1" applyBorder="1" applyAlignment="1">
      <alignment horizontal="left" indent="3"/>
    </xf>
    <xf numFmtId="0" fontId="23" fillId="6" borderId="14" xfId="6" applyFont="1" applyFill="1" applyBorder="1" applyAlignment="1">
      <alignment horizontal="left" indent="4"/>
    </xf>
    <xf numFmtId="0" fontId="23" fillId="6" borderId="38" xfId="6" applyFont="1" applyFill="1" applyBorder="1" applyAlignment="1">
      <alignment horizontal="left" indent="4"/>
    </xf>
    <xf numFmtId="0" fontId="33" fillId="8" borderId="12" xfId="6" applyFont="1" applyFill="1" applyBorder="1" applyAlignment="1">
      <alignment horizontal="right"/>
    </xf>
    <xf numFmtId="0" fontId="34" fillId="0" borderId="39" xfId="6" applyFont="1" applyBorder="1" applyAlignment="1" applyProtection="1">
      <alignment horizontal="center" vertical="center"/>
      <protection locked="0"/>
    </xf>
    <xf numFmtId="0" fontId="36" fillId="7" borderId="0" xfId="0" applyFont="1" applyFill="1" applyAlignment="1">
      <alignment horizontal="left" indent="5"/>
    </xf>
    <xf numFmtId="165" fontId="38" fillId="2" borderId="0" xfId="0" applyNumberFormat="1" applyFont="1" applyFill="1" applyAlignment="1">
      <alignment horizontal="center"/>
    </xf>
    <xf numFmtId="164" fontId="34" fillId="6" borderId="1" xfId="2" applyNumberFormat="1" applyFont="1" applyFill="1" applyBorder="1" applyAlignment="1">
      <alignment horizontal="center" vertical="center" wrapText="1"/>
    </xf>
    <xf numFmtId="164" fontId="34" fillId="0" borderId="0" xfId="2" applyNumberFormat="1" applyFont="1" applyAlignment="1" applyProtection="1">
      <alignment horizontal="center" vertical="center"/>
      <protection locked="0"/>
    </xf>
    <xf numFmtId="44" fontId="34" fillId="6" borderId="1" xfId="1" applyFont="1" applyFill="1" applyBorder="1" applyAlignment="1">
      <alignment horizontal="center" vertical="center" wrapText="1"/>
    </xf>
    <xf numFmtId="170" fontId="34" fillId="6" borderId="1" xfId="1" applyNumberFormat="1" applyFont="1" applyFill="1" applyBorder="1" applyAlignment="1">
      <alignment horizontal="center" vertical="center" wrapText="1"/>
    </xf>
    <xf numFmtId="164" fontId="23" fillId="6" borderId="1" xfId="6" applyNumberFormat="1" applyFont="1" applyFill="1" applyBorder="1" applyAlignment="1" applyProtection="1">
      <alignment horizontal="center"/>
      <protection locked="0"/>
    </xf>
    <xf numFmtId="164" fontId="23" fillId="6" borderId="1" xfId="6" applyNumberFormat="1" applyFont="1" applyFill="1" applyBorder="1" applyAlignment="1">
      <alignment horizontal="center"/>
    </xf>
    <xf numFmtId="0" fontId="25" fillId="6" borderId="12" xfId="6" applyFont="1" applyFill="1" applyBorder="1" applyAlignment="1">
      <alignment horizontal="right"/>
    </xf>
    <xf numFmtId="0" fontId="23" fillId="6" borderId="0" xfId="6" applyFont="1" applyFill="1" applyAlignment="1">
      <alignment horizontal="right" wrapText="1"/>
    </xf>
    <xf numFmtId="0" fontId="23" fillId="6" borderId="0" xfId="6" applyFont="1" applyFill="1"/>
    <xf numFmtId="0" fontId="23" fillId="6" borderId="0" xfId="6" applyFont="1" applyFill="1" applyAlignment="1">
      <alignment horizontal="right"/>
    </xf>
    <xf numFmtId="0" fontId="23" fillId="6" borderId="13" xfId="6" applyFont="1" applyFill="1" applyBorder="1" applyAlignment="1">
      <alignment horizontal="center"/>
    </xf>
    <xf numFmtId="0" fontId="25" fillId="6" borderId="3" xfId="6" applyFont="1" applyFill="1" applyBorder="1"/>
    <xf numFmtId="167" fontId="38" fillId="6" borderId="19" xfId="6" applyNumberFormat="1" applyFont="1" applyFill="1" applyBorder="1"/>
    <xf numFmtId="0" fontId="23" fillId="6" borderId="19" xfId="6" applyFont="1" applyFill="1" applyBorder="1" applyAlignment="1">
      <alignment wrapText="1"/>
    </xf>
    <xf numFmtId="43" fontId="38" fillId="6" borderId="19" xfId="6" applyNumberFormat="1" applyFont="1" applyFill="1" applyBorder="1"/>
    <xf numFmtId="0" fontId="23" fillId="6" borderId="19" xfId="6" applyFont="1" applyFill="1" applyBorder="1"/>
    <xf numFmtId="0" fontId="23" fillId="6" borderId="18" xfId="6" applyFont="1" applyFill="1" applyBorder="1" applyAlignment="1">
      <alignment horizontal="center"/>
    </xf>
    <xf numFmtId="164" fontId="27" fillId="6" borderId="1" xfId="2" applyNumberFormat="1" applyFont="1" applyFill="1" applyBorder="1"/>
    <xf numFmtId="0" fontId="27" fillId="6" borderId="12" xfId="6" applyFont="1" applyFill="1" applyBorder="1" applyAlignment="1">
      <alignment horizontal="center"/>
    </xf>
    <xf numFmtId="0" fontId="27" fillId="6" borderId="0" xfId="6" applyFont="1" applyFill="1" applyAlignment="1">
      <alignment horizontal="center"/>
    </xf>
    <xf numFmtId="0" fontId="27" fillId="6" borderId="13" xfId="6" applyFont="1" applyFill="1" applyBorder="1" applyAlignment="1">
      <alignment horizontal="center"/>
    </xf>
    <xf numFmtId="164" fontId="27" fillId="6" borderId="1" xfId="6" applyNumberFormat="1" applyFont="1" applyFill="1" applyBorder="1"/>
    <xf numFmtId="167" fontId="23" fillId="2" borderId="68" xfId="6" applyNumberFormat="1" applyFont="1" applyFill="1" applyBorder="1" applyProtection="1">
      <protection locked="0"/>
    </xf>
    <xf numFmtId="0" fontId="23" fillId="2" borderId="68" xfId="6" applyFont="1" applyFill="1" applyBorder="1" applyAlignment="1" applyProtection="1">
      <alignment wrapText="1"/>
      <protection locked="0"/>
    </xf>
    <xf numFmtId="0" fontId="23" fillId="2" borderId="68" xfId="6" applyFont="1" applyFill="1" applyBorder="1" applyAlignment="1" applyProtection="1">
      <alignment horizontal="center"/>
      <protection locked="0"/>
    </xf>
    <xf numFmtId="168" fontId="23" fillId="6" borderId="68" xfId="6" applyNumberFormat="1" applyFont="1" applyFill="1" applyBorder="1"/>
    <xf numFmtId="0" fontId="23" fillId="6" borderId="14" xfId="6" applyFont="1" applyFill="1" applyBorder="1" applyAlignment="1" applyProtection="1">
      <alignment horizontal="left"/>
      <protection locked="0"/>
    </xf>
    <xf numFmtId="0" fontId="84" fillId="13" borderId="0" xfId="7" applyFont="1" applyFill="1" applyAlignment="1">
      <alignment horizontal="center" wrapText="1"/>
    </xf>
    <xf numFmtId="0" fontId="23" fillId="6" borderId="48" xfId="6" applyFont="1" applyFill="1" applyBorder="1" applyAlignment="1">
      <alignment horizontal="left"/>
    </xf>
    <xf numFmtId="167" fontId="23" fillId="2" borderId="49" xfId="6" applyNumberFormat="1" applyFont="1" applyFill="1" applyBorder="1" applyProtection="1">
      <protection locked="0"/>
    </xf>
    <xf numFmtId="0" fontId="23" fillId="2" borderId="49" xfId="6" applyFont="1" applyFill="1" applyBorder="1" applyAlignment="1" applyProtection="1">
      <alignment wrapText="1"/>
      <protection locked="0"/>
    </xf>
    <xf numFmtId="0" fontId="23" fillId="2" borderId="49" xfId="6" applyFont="1" applyFill="1" applyBorder="1" applyAlignment="1" applyProtection="1">
      <alignment horizontal="center"/>
      <protection locked="0"/>
    </xf>
    <xf numFmtId="168" fontId="23" fillId="6" borderId="49" xfId="6" applyNumberFormat="1" applyFont="1" applyFill="1" applyBorder="1"/>
    <xf numFmtId="0" fontId="23" fillId="6" borderId="50" xfId="6" applyFont="1" applyFill="1" applyBorder="1"/>
    <xf numFmtId="0" fontId="23" fillId="6" borderId="48" xfId="6" applyFont="1" applyFill="1" applyBorder="1" applyAlignment="1">
      <alignment horizontal="left" wrapText="1"/>
    </xf>
    <xf numFmtId="0" fontId="38" fillId="7" borderId="0" xfId="6" applyFont="1" applyFill="1" applyAlignment="1">
      <alignment wrapText="1"/>
    </xf>
    <xf numFmtId="0" fontId="36" fillId="2" borderId="34" xfId="0" applyFont="1" applyFill="1" applyBorder="1"/>
    <xf numFmtId="0" fontId="36" fillId="2" borderId="0" xfId="0" applyFont="1" applyFill="1"/>
    <xf numFmtId="0" fontId="36" fillId="2" borderId="5" xfId="0" applyFont="1" applyFill="1" applyBorder="1"/>
    <xf numFmtId="0" fontId="36" fillId="2" borderId="31" xfId="0" applyFont="1" applyFill="1" applyBorder="1"/>
    <xf numFmtId="0" fontId="36" fillId="2" borderId="27" xfId="0" applyFont="1" applyFill="1" applyBorder="1"/>
    <xf numFmtId="0" fontId="36" fillId="2" borderId="32" xfId="0" applyFont="1" applyFill="1" applyBorder="1"/>
    <xf numFmtId="168" fontId="23" fillId="6" borderId="35" xfId="6" applyNumberFormat="1" applyFont="1" applyFill="1" applyBorder="1"/>
    <xf numFmtId="0" fontId="27" fillId="5" borderId="55" xfId="0" applyFont="1" applyFill="1" applyBorder="1" applyAlignment="1">
      <alignment vertical="center" wrapText="1"/>
    </xf>
    <xf numFmtId="0" fontId="23" fillId="6" borderId="1" xfId="6" applyFont="1" applyFill="1" applyBorder="1" applyAlignment="1">
      <alignment horizontal="center"/>
    </xf>
    <xf numFmtId="165" fontId="23" fillId="6" borderId="20" xfId="1" applyNumberFormat="1" applyFont="1" applyFill="1" applyBorder="1" applyProtection="1"/>
    <xf numFmtId="165" fontId="23" fillId="2" borderId="35" xfId="1" applyNumberFormat="1" applyFont="1" applyFill="1" applyBorder="1" applyProtection="1">
      <protection locked="0"/>
    </xf>
    <xf numFmtId="165" fontId="23" fillId="2" borderId="21" xfId="1" applyNumberFormat="1" applyFont="1" applyFill="1" applyBorder="1" applyProtection="1">
      <protection locked="0"/>
    </xf>
    <xf numFmtId="165" fontId="23" fillId="6" borderId="20" xfId="1" applyNumberFormat="1" applyFont="1" applyFill="1" applyBorder="1" applyProtection="1">
      <protection locked="0"/>
    </xf>
    <xf numFmtId="0" fontId="23" fillId="6" borderId="22" xfId="6" applyFont="1" applyFill="1" applyBorder="1" applyAlignment="1">
      <alignment horizontal="left" wrapText="1"/>
    </xf>
    <xf numFmtId="0" fontId="23" fillId="2" borderId="22" xfId="6" applyFont="1" applyFill="1" applyBorder="1" applyAlignment="1">
      <alignment horizontal="left"/>
    </xf>
    <xf numFmtId="0" fontId="23" fillId="2" borderId="28" xfId="6" applyFont="1" applyFill="1" applyBorder="1" applyAlignment="1">
      <alignment horizontal="left"/>
    </xf>
    <xf numFmtId="165" fontId="27" fillId="15" borderId="1" xfId="0" applyNumberFormat="1" applyFont="1" applyFill="1" applyBorder="1" applyAlignment="1">
      <alignment horizontal="center"/>
    </xf>
    <xf numFmtId="0" fontId="68" fillId="7" borderId="0" xfId="0" applyFont="1" applyFill="1" applyAlignment="1">
      <alignment horizontal="center"/>
    </xf>
    <xf numFmtId="44" fontId="71" fillId="7" borderId="0" xfId="1" applyFont="1" applyFill="1"/>
    <xf numFmtId="0" fontId="23" fillId="2" borderId="38" xfId="6" applyFont="1" applyFill="1" applyBorder="1" applyAlignment="1" applyProtection="1">
      <alignment horizontal="left" indent="4"/>
      <protection locked="0"/>
    </xf>
    <xf numFmtId="0" fontId="23" fillId="2" borderId="38" xfId="6" applyFont="1" applyFill="1" applyBorder="1" applyAlignment="1" applyProtection="1">
      <alignment horizontal="left" indent="3"/>
      <protection locked="0"/>
    </xf>
    <xf numFmtId="0" fontId="23" fillId="2" borderId="16" xfId="6" applyFont="1" applyFill="1" applyBorder="1" applyAlignment="1" applyProtection="1">
      <alignment horizontal="left" indent="3"/>
      <protection locked="0"/>
    </xf>
    <xf numFmtId="0" fontId="23" fillId="2" borderId="14" xfId="6" applyFont="1" applyFill="1" applyBorder="1" applyAlignment="1" applyProtection="1">
      <alignment horizontal="left" indent="3"/>
      <protection locked="0"/>
    </xf>
    <xf numFmtId="0" fontId="71" fillId="7" borderId="0" xfId="6" applyFont="1" applyFill="1" applyProtection="1">
      <protection locked="0"/>
    </xf>
    <xf numFmtId="0" fontId="71" fillId="7" borderId="0" xfId="6" applyFont="1" applyFill="1" applyAlignment="1">
      <alignment horizontal="center"/>
    </xf>
    <xf numFmtId="0" fontId="23" fillId="2" borderId="0" xfId="0" applyFont="1" applyFill="1" applyAlignment="1">
      <alignment horizontal="left" wrapText="1"/>
    </xf>
    <xf numFmtId="0" fontId="18" fillId="2" borderId="71" xfId="0" applyFont="1" applyFill="1" applyBorder="1" applyAlignment="1">
      <alignment vertical="center"/>
    </xf>
    <xf numFmtId="0" fontId="27" fillId="5" borderId="10" xfId="0" applyFont="1" applyFill="1" applyBorder="1" applyAlignment="1" applyProtection="1">
      <alignment horizontal="left" vertical="center" indent="2"/>
      <protection locked="0"/>
    </xf>
    <xf numFmtId="0" fontId="27" fillId="5" borderId="2" xfId="0" applyFont="1" applyFill="1" applyBorder="1" applyAlignment="1" applyProtection="1">
      <alignment horizontal="left" vertical="center" indent="2"/>
      <protection locked="0"/>
    </xf>
    <xf numFmtId="0" fontId="27" fillId="5" borderId="11" xfId="0" applyFont="1" applyFill="1" applyBorder="1" applyAlignment="1" applyProtection="1">
      <alignment horizontal="left" vertical="center" indent="2"/>
      <protection locked="0"/>
    </xf>
    <xf numFmtId="0" fontId="27" fillId="5" borderId="60" xfId="0" applyFont="1" applyFill="1" applyBorder="1" applyAlignment="1" applyProtection="1">
      <alignment horizontal="left" vertical="center" indent="2"/>
      <protection locked="0"/>
    </xf>
    <xf numFmtId="0" fontId="27" fillId="5" borderId="61" xfId="0" applyFont="1" applyFill="1" applyBorder="1" applyAlignment="1" applyProtection="1">
      <alignment horizontal="left" vertical="center" indent="2"/>
      <protection locked="0"/>
    </xf>
    <xf numFmtId="0" fontId="27" fillId="5" borderId="62" xfId="0" applyFont="1" applyFill="1" applyBorder="1" applyAlignment="1" applyProtection="1">
      <alignment horizontal="left" vertical="center" indent="2"/>
      <protection locked="0"/>
    </xf>
    <xf numFmtId="0" fontId="23" fillId="2" borderId="34" xfId="0" applyFont="1" applyFill="1" applyBorder="1" applyAlignment="1">
      <alignment horizontal="left"/>
    </xf>
    <xf numFmtId="0" fontId="23" fillId="2" borderId="31" xfId="0" applyFont="1" applyFill="1" applyBorder="1" applyAlignment="1">
      <alignment wrapText="1"/>
    </xf>
    <xf numFmtId="0" fontId="23" fillId="2" borderId="27" xfId="0" applyFont="1" applyFill="1" applyBorder="1" applyAlignment="1">
      <alignment wrapText="1"/>
    </xf>
    <xf numFmtId="0" fontId="23" fillId="2" borderId="0" xfId="0" applyFont="1" applyFill="1" applyAlignment="1">
      <alignment horizontal="left" indent="5"/>
    </xf>
    <xf numFmtId="0" fontId="23" fillId="2" borderId="5" xfId="0" applyFont="1" applyFill="1" applyBorder="1" applyAlignment="1">
      <alignment horizontal="left" indent="5"/>
    </xf>
    <xf numFmtId="0" fontId="27" fillId="6" borderId="22" xfId="6" applyFont="1" applyFill="1" applyBorder="1"/>
    <xf numFmtId="0" fontId="27" fillId="6" borderId="0" xfId="6" applyFont="1" applyFill="1"/>
    <xf numFmtId="0" fontId="27" fillId="6" borderId="13" xfId="6" applyFont="1" applyFill="1" applyBorder="1"/>
    <xf numFmtId="0" fontId="45" fillId="2" borderId="0" xfId="0" applyFont="1" applyFill="1" applyAlignment="1">
      <alignment wrapText="1"/>
    </xf>
    <xf numFmtId="0" fontId="46" fillId="12" borderId="41" xfId="0" applyFont="1" applyFill="1" applyBorder="1"/>
    <xf numFmtId="0" fontId="46" fillId="12" borderId="37" xfId="0" applyFont="1" applyFill="1" applyBorder="1"/>
    <xf numFmtId="0" fontId="43" fillId="12" borderId="6" xfId="0" applyFont="1" applyFill="1" applyBorder="1"/>
    <xf numFmtId="0" fontId="43" fillId="12" borderId="7" xfId="0" applyFont="1" applyFill="1" applyBorder="1"/>
    <xf numFmtId="0" fontId="43" fillId="12" borderId="33" xfId="0" applyFont="1" applyFill="1" applyBorder="1"/>
    <xf numFmtId="165" fontId="23" fillId="2" borderId="6" xfId="1" applyNumberFormat="1" applyFont="1" applyFill="1" applyBorder="1" applyAlignment="1" applyProtection="1">
      <protection locked="0"/>
    </xf>
    <xf numFmtId="165" fontId="23" fillId="2" borderId="7" xfId="1" applyNumberFormat="1" applyFont="1" applyFill="1" applyBorder="1" applyAlignment="1" applyProtection="1">
      <protection locked="0"/>
    </xf>
    <xf numFmtId="165" fontId="23" fillId="2" borderId="33" xfId="1" applyNumberFormat="1" applyFont="1" applyFill="1" applyBorder="1" applyAlignment="1" applyProtection="1">
      <protection locked="0"/>
    </xf>
    <xf numFmtId="0" fontId="27" fillId="12" borderId="3" xfId="0" applyFont="1" applyFill="1" applyBorder="1" applyAlignment="1">
      <alignment horizontal="left" indent="4"/>
    </xf>
    <xf numFmtId="0" fontId="27" fillId="12" borderId="59" xfId="0" applyFont="1" applyFill="1" applyBorder="1" applyAlignment="1">
      <alignment horizontal="left" indent="4"/>
    </xf>
    <xf numFmtId="0" fontId="28" fillId="12" borderId="1" xfId="4" applyFont="1" applyFill="1" applyBorder="1" applyAlignment="1" applyProtection="1">
      <alignment wrapText="1"/>
    </xf>
    <xf numFmtId="0" fontId="41" fillId="12" borderId="1" xfId="4" applyFont="1" applyFill="1" applyBorder="1" applyAlignment="1" applyProtection="1">
      <alignment wrapText="1"/>
    </xf>
    <xf numFmtId="165" fontId="23" fillId="12" borderId="0" xfId="1" applyNumberFormat="1" applyFont="1" applyFill="1" applyBorder="1" applyAlignment="1" applyProtection="1">
      <alignment wrapText="1"/>
      <protection locked="0"/>
    </xf>
    <xf numFmtId="165" fontId="23" fillId="12" borderId="13" xfId="1" applyNumberFormat="1" applyFont="1" applyFill="1" applyBorder="1" applyAlignment="1" applyProtection="1">
      <alignment wrapText="1"/>
      <protection locked="0"/>
    </xf>
    <xf numFmtId="44" fontId="22" fillId="12" borderId="0" xfId="0" applyNumberFormat="1" applyFont="1" applyFill="1" applyAlignment="1">
      <alignment wrapText="1"/>
    </xf>
    <xf numFmtId="0" fontId="37" fillId="12" borderId="0" xfId="0" applyFont="1" applyFill="1" applyAlignment="1">
      <alignment wrapText="1"/>
    </xf>
    <xf numFmtId="0" fontId="23" fillId="12" borderId="0" xfId="0" applyFont="1" applyFill="1" applyAlignment="1">
      <alignment wrapText="1"/>
    </xf>
    <xf numFmtId="0" fontId="27" fillId="12" borderId="0" xfId="0" applyFont="1" applyFill="1" applyAlignment="1">
      <alignment horizontal="left" wrapText="1" indent="4"/>
    </xf>
    <xf numFmtId="0" fontId="27" fillId="12" borderId="0" xfId="0" applyFont="1" applyFill="1" applyAlignment="1">
      <alignment horizontal="center" wrapText="1"/>
    </xf>
    <xf numFmtId="0" fontId="18" fillId="2" borderId="0" xfId="0" applyFont="1" applyFill="1" applyAlignment="1">
      <alignment vertical="center"/>
    </xf>
    <xf numFmtId="0" fontId="18" fillId="2" borderId="0" xfId="0" applyFont="1" applyFill="1"/>
    <xf numFmtId="0" fontId="27" fillId="5" borderId="10" xfId="0" applyFont="1" applyFill="1" applyBorder="1" applyAlignment="1" applyProtection="1">
      <alignment vertical="center"/>
      <protection locked="0"/>
    </xf>
    <xf numFmtId="0" fontId="28" fillId="6" borderId="3" xfId="0" applyFont="1" applyFill="1" applyBorder="1" applyAlignment="1">
      <alignment vertical="center"/>
    </xf>
    <xf numFmtId="0" fontId="28" fillId="6" borderId="19" xfId="0" applyFont="1" applyFill="1" applyBorder="1" applyAlignment="1">
      <alignment vertical="center"/>
    </xf>
    <xf numFmtId="0" fontId="27" fillId="16" borderId="10" xfId="0" applyFont="1" applyFill="1" applyBorder="1" applyAlignment="1">
      <alignment horizontal="left" indent="2"/>
    </xf>
    <xf numFmtId="0" fontId="27" fillId="16" borderId="12" xfId="0" applyFont="1" applyFill="1" applyBorder="1" applyAlignment="1">
      <alignment horizontal="left" indent="2"/>
    </xf>
    <xf numFmtId="0" fontId="27" fillId="16" borderId="66" xfId="0" applyFont="1" applyFill="1" applyBorder="1" applyAlignment="1">
      <alignment horizontal="left" indent="2"/>
    </xf>
    <xf numFmtId="0" fontId="35" fillId="16" borderId="12" xfId="0" applyFont="1" applyFill="1" applyBorder="1" applyAlignment="1">
      <alignment horizontal="center"/>
    </xf>
    <xf numFmtId="0" fontId="35" fillId="16" borderId="0" xfId="0" applyFont="1" applyFill="1" applyAlignment="1">
      <alignment horizontal="center"/>
    </xf>
    <xf numFmtId="0" fontId="35" fillId="16" borderId="13" xfId="0" applyFont="1" applyFill="1" applyBorder="1" applyAlignment="1">
      <alignment horizontal="center"/>
    </xf>
    <xf numFmtId="0" fontId="85" fillId="7" borderId="0" xfId="0" applyFont="1" applyFill="1"/>
    <xf numFmtId="0" fontId="85" fillId="7" borderId="19" xfId="0" applyFont="1" applyFill="1" applyBorder="1"/>
    <xf numFmtId="0" fontId="86" fillId="7" borderId="0" xfId="0" applyFont="1" applyFill="1"/>
    <xf numFmtId="0" fontId="87" fillId="7" borderId="0" xfId="0" applyFont="1" applyFill="1" applyAlignment="1">
      <alignment wrapText="1"/>
    </xf>
    <xf numFmtId="0" fontId="23" fillId="7" borderId="12" xfId="0" applyFont="1" applyFill="1" applyBorder="1"/>
    <xf numFmtId="0" fontId="23" fillId="7" borderId="3" xfId="0" applyFont="1" applyFill="1" applyBorder="1"/>
    <xf numFmtId="0" fontId="43" fillId="7" borderId="19" xfId="0" applyFont="1" applyFill="1" applyBorder="1"/>
    <xf numFmtId="0" fontId="23" fillId="7" borderId="0" xfId="0" applyFont="1" applyFill="1" applyAlignment="1">
      <alignment horizontal="right"/>
    </xf>
    <xf numFmtId="0" fontId="23" fillId="7" borderId="0" xfId="6" applyFont="1" applyFill="1" applyAlignment="1" applyProtection="1">
      <alignment horizontal="right" wrapText="1"/>
      <protection locked="0"/>
    </xf>
    <xf numFmtId="44" fontId="23" fillId="7" borderId="0" xfId="1" applyFont="1" applyFill="1" applyProtection="1">
      <protection locked="0"/>
    </xf>
    <xf numFmtId="44" fontId="23" fillId="7" borderId="0" xfId="6" applyNumberFormat="1" applyFont="1" applyFill="1" applyAlignment="1" applyProtection="1">
      <alignment wrapText="1"/>
      <protection locked="0"/>
    </xf>
    <xf numFmtId="0" fontId="22" fillId="10" borderId="0" xfId="0" applyFont="1" applyFill="1"/>
    <xf numFmtId="0" fontId="23" fillId="7" borderId="0" xfId="6" applyFont="1" applyFill="1" applyAlignment="1" applyProtection="1">
      <alignment wrapText="1"/>
      <protection locked="0"/>
    </xf>
    <xf numFmtId="0" fontId="22" fillId="7" borderId="0" xfId="0" applyFont="1" applyFill="1" applyProtection="1">
      <protection locked="0"/>
    </xf>
    <xf numFmtId="0" fontId="19" fillId="7" borderId="0" xfId="0" applyFont="1" applyFill="1" applyAlignment="1" applyProtection="1">
      <alignment wrapText="1"/>
      <protection locked="0"/>
    </xf>
    <xf numFmtId="44" fontId="23" fillId="7" borderId="0" xfId="6" applyNumberFormat="1" applyFont="1" applyFill="1"/>
    <xf numFmtId="0" fontId="19" fillId="7" borderId="0" xfId="0" applyFont="1" applyFill="1" applyProtection="1">
      <protection locked="0"/>
    </xf>
    <xf numFmtId="0" fontId="27" fillId="7" borderId="0" xfId="6" applyFont="1" applyFill="1" applyProtection="1">
      <protection locked="0"/>
    </xf>
    <xf numFmtId="0" fontId="23" fillId="7" borderId="0" xfId="6" applyFont="1" applyFill="1" applyProtection="1">
      <protection locked="0"/>
    </xf>
    <xf numFmtId="44" fontId="27" fillId="7" borderId="0" xfId="6" applyNumberFormat="1" applyFont="1" applyFill="1" applyAlignment="1" applyProtection="1">
      <alignment wrapText="1"/>
      <protection locked="0"/>
    </xf>
    <xf numFmtId="0" fontId="28" fillId="7" borderId="0" xfId="6" applyFont="1" applyFill="1" applyAlignment="1" applyProtection="1">
      <alignment wrapText="1"/>
      <protection locked="0"/>
    </xf>
    <xf numFmtId="0" fontId="23" fillId="7" borderId="0" xfId="6" applyFont="1" applyFill="1" applyAlignment="1">
      <alignment horizontal="left" indent="4"/>
    </xf>
    <xf numFmtId="0" fontId="23" fillId="7" borderId="0" xfId="6" applyFont="1" applyFill="1" applyAlignment="1">
      <alignment horizontal="right"/>
    </xf>
    <xf numFmtId="44" fontId="23" fillId="7" borderId="0" xfId="1" applyFont="1" applyFill="1" applyAlignment="1" applyProtection="1">
      <alignment horizontal="left" indent="2"/>
    </xf>
    <xf numFmtId="0" fontId="23" fillId="7" borderId="0" xfId="0" applyFont="1" applyFill="1" applyAlignment="1">
      <alignment horizontal="left" indent="8"/>
    </xf>
    <xf numFmtId="165" fontId="88" fillId="7" borderId="0" xfId="0" applyNumberFormat="1" applyFont="1" applyFill="1"/>
    <xf numFmtId="0" fontId="88" fillId="7" borderId="0" xfId="0" applyFont="1" applyFill="1"/>
    <xf numFmtId="0" fontId="23" fillId="7" borderId="0" xfId="0" applyFont="1" applyFill="1" applyAlignment="1">
      <alignment horizontal="left" indent="7"/>
    </xf>
    <xf numFmtId="44" fontId="19" fillId="7" borderId="0" xfId="0" applyNumberFormat="1" applyFont="1" applyFill="1" applyAlignment="1">
      <alignment wrapText="1"/>
    </xf>
    <xf numFmtId="0" fontId="23" fillId="7" borderId="0" xfId="0" applyFont="1" applyFill="1" applyAlignment="1">
      <alignment horizontal="left" indent="6"/>
    </xf>
    <xf numFmtId="165" fontId="23" fillId="7" borderId="0" xfId="0" applyNumberFormat="1" applyFont="1" applyFill="1" applyAlignment="1">
      <alignment horizontal="center"/>
    </xf>
    <xf numFmtId="9" fontId="23" fillId="7" borderId="0" xfId="3" applyFont="1" applyFill="1"/>
    <xf numFmtId="10" fontId="23" fillId="7" borderId="0" xfId="3" applyNumberFormat="1" applyFont="1" applyFill="1"/>
    <xf numFmtId="44" fontId="23" fillId="7" borderId="0" xfId="1" applyFont="1" applyFill="1"/>
    <xf numFmtId="0" fontId="35" fillId="16" borderId="10" xfId="0" applyFont="1" applyFill="1" applyBorder="1" applyAlignment="1">
      <alignment horizontal="left" indent="2"/>
    </xf>
    <xf numFmtId="0" fontId="35" fillId="16" borderId="12" xfId="0" applyFont="1" applyFill="1" applyBorder="1" applyAlignment="1">
      <alignment horizontal="left" indent="2"/>
    </xf>
    <xf numFmtId="0" fontId="23" fillId="7" borderId="0" xfId="0" applyFont="1" applyFill="1" applyAlignment="1" applyProtection="1">
      <alignment horizontal="left" indent="2"/>
      <protection locked="0"/>
    </xf>
    <xf numFmtId="0" fontId="27" fillId="7" borderId="0" xfId="0" applyFont="1" applyFill="1" applyProtection="1">
      <protection locked="0"/>
    </xf>
    <xf numFmtId="0" fontId="19" fillId="7" borderId="0" xfId="0" applyFont="1" applyFill="1" applyAlignment="1">
      <alignment horizontal="left" wrapText="1" indent="5"/>
    </xf>
    <xf numFmtId="165" fontId="19" fillId="7" borderId="0" xfId="0" applyNumberFormat="1" applyFont="1" applyFill="1" applyAlignment="1">
      <alignment wrapText="1"/>
    </xf>
    <xf numFmtId="0" fontId="43" fillId="12" borderId="36" xfId="0" applyFont="1" applyFill="1" applyBorder="1"/>
    <xf numFmtId="167" fontId="25" fillId="2" borderId="1" xfId="6" applyNumberFormat="1" applyFont="1" applyFill="1" applyBorder="1" applyProtection="1">
      <protection locked="0"/>
    </xf>
    <xf numFmtId="165" fontId="23" fillId="0" borderId="14" xfId="1" applyNumberFormat="1" applyFont="1" applyFill="1" applyBorder="1" applyProtection="1">
      <protection locked="0"/>
    </xf>
    <xf numFmtId="165" fontId="23" fillId="0" borderId="1" xfId="1" applyNumberFormat="1" applyFont="1" applyFill="1" applyBorder="1" applyProtection="1">
      <protection locked="0"/>
    </xf>
    <xf numFmtId="165" fontId="23" fillId="0" borderId="16" xfId="1" applyNumberFormat="1" applyFont="1" applyFill="1" applyBorder="1" applyProtection="1">
      <protection locked="0"/>
    </xf>
    <xf numFmtId="165" fontId="23" fillId="0" borderId="4" xfId="1" applyNumberFormat="1" applyFont="1" applyFill="1" applyBorder="1" applyProtection="1">
      <protection locked="0"/>
    </xf>
    <xf numFmtId="165" fontId="23" fillId="0" borderId="15" xfId="1" applyNumberFormat="1" applyFont="1" applyFill="1" applyBorder="1" applyProtection="1">
      <protection locked="0"/>
    </xf>
    <xf numFmtId="165" fontId="23" fillId="0" borderId="23" xfId="1" applyNumberFormat="1" applyFont="1" applyFill="1" applyBorder="1" applyProtection="1">
      <protection locked="0"/>
    </xf>
    <xf numFmtId="0" fontId="23" fillId="12" borderId="12" xfId="0" applyFont="1" applyFill="1" applyBorder="1" applyAlignment="1">
      <alignment horizontal="left" wrapText="1" indent="1"/>
    </xf>
    <xf numFmtId="0" fontId="31" fillId="8" borderId="12" xfId="6" applyFont="1" applyFill="1" applyBorder="1" applyAlignment="1">
      <alignment horizontal="left" indent="2"/>
    </xf>
    <xf numFmtId="0" fontId="33" fillId="8" borderId="18" xfId="6" applyFont="1" applyFill="1" applyBorder="1" applyAlignment="1">
      <alignment horizontal="right" indent="2"/>
    </xf>
    <xf numFmtId="44" fontId="23" fillId="6" borderId="1" xfId="1" applyFont="1" applyFill="1" applyBorder="1"/>
    <xf numFmtId="0" fontId="31" fillId="9" borderId="2" xfId="0" applyFont="1" applyFill="1" applyBorder="1" applyAlignment="1">
      <alignment horizontal="center" vertical="center"/>
    </xf>
    <xf numFmtId="0" fontId="80" fillId="8" borderId="0" xfId="0" applyFont="1" applyFill="1" applyAlignment="1">
      <alignment horizontal="center"/>
    </xf>
    <xf numFmtId="43" fontId="23" fillId="6" borderId="1" xfId="2" applyFont="1" applyFill="1" applyBorder="1"/>
    <xf numFmtId="44" fontId="27" fillId="0" borderId="1" xfId="1" applyFont="1" applyFill="1" applyBorder="1" applyProtection="1">
      <protection locked="0"/>
    </xf>
    <xf numFmtId="9" fontId="27" fillId="0" borderId="1" xfId="3" applyFont="1" applyFill="1" applyBorder="1" applyProtection="1">
      <protection locked="0"/>
    </xf>
    <xf numFmtId="9" fontId="27" fillId="0" borderId="1" xfId="0" applyNumberFormat="1" applyFont="1" applyBorder="1" applyProtection="1">
      <protection locked="0"/>
    </xf>
    <xf numFmtId="0" fontId="31" fillId="9" borderId="2" xfId="0" applyFont="1" applyFill="1" applyBorder="1" applyAlignment="1">
      <alignment horizontal="left" vertical="center"/>
    </xf>
    <xf numFmtId="0" fontId="33" fillId="8" borderId="0" xfId="6" applyFont="1" applyFill="1" applyAlignment="1">
      <alignment horizontal="center" wrapText="1"/>
    </xf>
    <xf numFmtId="0" fontId="31" fillId="9" borderId="11" xfId="0" applyFont="1" applyFill="1" applyBorder="1" applyAlignment="1">
      <alignment horizontal="left" vertical="center"/>
    </xf>
    <xf numFmtId="44" fontId="25" fillId="12" borderId="0" xfId="1" applyFont="1" applyFill="1" applyBorder="1" applyAlignment="1" applyProtection="1">
      <alignment horizontal="left" wrapText="1" indent="1"/>
      <protection locked="0"/>
    </xf>
    <xf numFmtId="44" fontId="25" fillId="12" borderId="1" xfId="1" applyFont="1" applyFill="1" applyBorder="1" applyAlignment="1" applyProtection="1">
      <alignment horizontal="left" wrapText="1" indent="1"/>
      <protection locked="0"/>
    </xf>
    <xf numFmtId="0" fontId="36" fillId="7" borderId="0" xfId="6" applyFont="1" applyFill="1"/>
    <xf numFmtId="0" fontId="89" fillId="7" borderId="0" xfId="6" applyFont="1" applyFill="1"/>
    <xf numFmtId="165" fontId="27" fillId="15" borderId="1" xfId="0" applyNumberFormat="1" applyFont="1" applyFill="1" applyBorder="1" applyAlignment="1" applyProtection="1">
      <alignment horizontal="center"/>
      <protection locked="0"/>
    </xf>
    <xf numFmtId="44" fontId="23" fillId="0" borderId="1" xfId="1" applyFont="1" applyFill="1" applyBorder="1" applyProtection="1">
      <protection locked="0"/>
    </xf>
    <xf numFmtId="9" fontId="23" fillId="0" borderId="1" xfId="3" applyFont="1" applyFill="1" applyBorder="1" applyProtection="1">
      <protection locked="0"/>
    </xf>
    <xf numFmtId="0" fontId="33" fillId="8" borderId="0" xfId="6" applyFont="1" applyFill="1" applyAlignment="1" applyProtection="1">
      <alignment horizontal="right" indent="2"/>
      <protection locked="0"/>
    </xf>
    <xf numFmtId="0" fontId="33" fillId="8" borderId="0" xfId="6" applyFont="1" applyFill="1" applyAlignment="1">
      <alignment horizontal="left" wrapText="1" indent="3"/>
    </xf>
    <xf numFmtId="0" fontId="54" fillId="4" borderId="0" xfId="0" applyFont="1" applyFill="1" applyAlignment="1" applyProtection="1">
      <alignment horizontal="center"/>
      <protection locked="0"/>
    </xf>
    <xf numFmtId="0" fontId="23" fillId="0" borderId="29" xfId="0" applyFont="1" applyBorder="1" applyAlignment="1" applyProtection="1">
      <alignment horizontal="left" wrapText="1"/>
      <protection locked="0"/>
    </xf>
    <xf numFmtId="0" fontId="23" fillId="0" borderId="26" xfId="0" applyFont="1" applyBorder="1" applyAlignment="1" applyProtection="1">
      <alignment horizontal="left" wrapText="1"/>
      <protection locked="0"/>
    </xf>
    <xf numFmtId="0" fontId="23" fillId="0" borderId="30" xfId="0" applyFont="1" applyBorder="1" applyAlignment="1" applyProtection="1">
      <alignment horizontal="left" wrapText="1"/>
      <protection locked="0"/>
    </xf>
    <xf numFmtId="0" fontId="23" fillId="0" borderId="34" xfId="0" applyFont="1" applyBorder="1" applyAlignment="1" applyProtection="1">
      <alignment horizontal="left" wrapText="1"/>
      <protection locked="0"/>
    </xf>
    <xf numFmtId="0" fontId="23" fillId="0" borderId="0" xfId="0" applyFont="1" applyAlignment="1" applyProtection="1">
      <alignment horizontal="left" wrapText="1"/>
      <protection locked="0"/>
    </xf>
    <xf numFmtId="0" fontId="23" fillId="0" borderId="5" xfId="0" applyFont="1" applyBorder="1" applyAlignment="1" applyProtection="1">
      <alignment horizontal="left" wrapText="1"/>
      <protection locked="0"/>
    </xf>
    <xf numFmtId="0" fontId="23" fillId="0" borderId="31" xfId="0" applyFont="1" applyBorder="1" applyAlignment="1" applyProtection="1">
      <alignment horizontal="left" wrapText="1"/>
      <protection locked="0"/>
    </xf>
    <xf numFmtId="0" fontId="23" fillId="0" borderId="27" xfId="0" applyFont="1" applyBorder="1" applyAlignment="1" applyProtection="1">
      <alignment horizontal="left" wrapText="1"/>
      <protection locked="0"/>
    </xf>
    <xf numFmtId="0" fontId="23" fillId="0" borderId="32" xfId="0" applyFont="1" applyBorder="1" applyAlignment="1" applyProtection="1">
      <alignment horizontal="left" wrapText="1"/>
      <protection locked="0"/>
    </xf>
    <xf numFmtId="0" fontId="31" fillId="9" borderId="10" xfId="0" applyFont="1" applyFill="1" applyBorder="1" applyAlignment="1">
      <alignment horizontal="center"/>
    </xf>
    <xf numFmtId="0" fontId="31" fillId="9" borderId="2" xfId="0" applyFont="1" applyFill="1" applyBorder="1" applyAlignment="1">
      <alignment horizontal="center"/>
    </xf>
    <xf numFmtId="0" fontId="23" fillId="2" borderId="29" xfId="0" applyFont="1" applyFill="1" applyBorder="1" applyAlignment="1">
      <alignment horizontal="left"/>
    </xf>
    <xf numFmtId="0" fontId="23" fillId="2" borderId="26" xfId="0" applyFont="1" applyFill="1" applyBorder="1" applyAlignment="1">
      <alignment horizontal="left"/>
    </xf>
    <xf numFmtId="0" fontId="23" fillId="2" borderId="30" xfId="0" applyFont="1" applyFill="1" applyBorder="1" applyAlignment="1">
      <alignment horizontal="left"/>
    </xf>
    <xf numFmtId="0" fontId="23" fillId="2" borderId="31" xfId="0" applyFont="1" applyFill="1" applyBorder="1" applyAlignment="1">
      <alignment horizontal="left"/>
    </xf>
    <xf numFmtId="0" fontId="23" fillId="2" borderId="27" xfId="0" applyFont="1" applyFill="1" applyBorder="1" applyAlignment="1">
      <alignment horizontal="left"/>
    </xf>
    <xf numFmtId="0" fontId="23" fillId="2" borderId="32" xfId="0" applyFont="1" applyFill="1" applyBorder="1" applyAlignment="1">
      <alignment horizontal="left"/>
    </xf>
    <xf numFmtId="0" fontId="23" fillId="2" borderId="29" xfId="0" applyFont="1" applyFill="1" applyBorder="1" applyAlignment="1">
      <alignment horizontal="left" wrapText="1"/>
    </xf>
    <xf numFmtId="0" fontId="23" fillId="2" borderId="26" xfId="0" applyFont="1" applyFill="1" applyBorder="1" applyAlignment="1">
      <alignment horizontal="left" wrapText="1"/>
    </xf>
    <xf numFmtId="0" fontId="23" fillId="2" borderId="30" xfId="0" applyFont="1" applyFill="1" applyBorder="1" applyAlignment="1">
      <alignment horizontal="left" wrapText="1"/>
    </xf>
    <xf numFmtId="0" fontId="23" fillId="2" borderId="31" xfId="0" applyFont="1" applyFill="1" applyBorder="1" applyAlignment="1">
      <alignment horizontal="left" wrapText="1"/>
    </xf>
    <xf numFmtId="0" fontId="23" fillId="2" borderId="27" xfId="0" applyFont="1" applyFill="1" applyBorder="1" applyAlignment="1">
      <alignment horizontal="left" wrapText="1"/>
    </xf>
    <xf numFmtId="0" fontId="23" fillId="2" borderId="32" xfId="0" applyFont="1" applyFill="1" applyBorder="1" applyAlignment="1">
      <alignment horizontal="left" wrapText="1"/>
    </xf>
    <xf numFmtId="0" fontId="23" fillId="2" borderId="34" xfId="0" applyFont="1" applyFill="1" applyBorder="1" applyAlignment="1">
      <alignment horizontal="left" wrapText="1"/>
    </xf>
    <xf numFmtId="0" fontId="23" fillId="2" borderId="0" xfId="0" applyFont="1" applyFill="1" applyAlignment="1">
      <alignment horizontal="left" wrapText="1"/>
    </xf>
    <xf numFmtId="0" fontId="23" fillId="2" borderId="5" xfId="0" applyFont="1" applyFill="1" applyBorder="1" applyAlignment="1">
      <alignment horizontal="left" wrapText="1"/>
    </xf>
    <xf numFmtId="0" fontId="31" fillId="9" borderId="10" xfId="0" applyFont="1" applyFill="1" applyBorder="1" applyAlignment="1">
      <alignment horizontal="center" vertical="center"/>
    </xf>
    <xf numFmtId="0" fontId="31" fillId="9" borderId="2" xfId="0" applyFont="1" applyFill="1" applyBorder="1" applyAlignment="1">
      <alignment horizontal="center" vertical="center"/>
    </xf>
    <xf numFmtId="0" fontId="31" fillId="9" borderId="11" xfId="0" applyFont="1" applyFill="1" applyBorder="1" applyAlignment="1">
      <alignment horizontal="center" vertical="center"/>
    </xf>
    <xf numFmtId="0" fontId="27" fillId="7" borderId="0" xfId="0" applyFont="1" applyFill="1" applyAlignment="1">
      <alignment horizontal="center" wrapText="1"/>
    </xf>
    <xf numFmtId="0" fontId="23" fillId="6" borderId="1" xfId="6" applyFont="1" applyFill="1" applyBorder="1" applyAlignment="1">
      <alignment horizontal="left" vertical="center" wrapText="1"/>
    </xf>
    <xf numFmtId="0" fontId="23" fillId="2" borderId="1" xfId="6" applyFont="1" applyFill="1" applyBorder="1" applyAlignment="1" applyProtection="1">
      <alignment horizontal="left" vertical="center" wrapText="1"/>
      <protection locked="0"/>
    </xf>
    <xf numFmtId="0" fontId="39" fillId="0" borderId="6" xfId="6" applyFont="1" applyBorder="1" applyAlignment="1" applyProtection="1">
      <alignment horizontal="center" vertical="center"/>
      <protection locked="0"/>
    </xf>
    <xf numFmtId="0" fontId="39" fillId="0" borderId="7" xfId="6" applyFont="1" applyBorder="1" applyAlignment="1" applyProtection="1">
      <alignment horizontal="center" vertical="center"/>
      <protection locked="0"/>
    </xf>
    <xf numFmtId="0" fontId="39" fillId="0" borderId="8" xfId="6" applyFont="1" applyBorder="1" applyAlignment="1" applyProtection="1">
      <alignment horizontal="center" vertical="center"/>
      <protection locked="0"/>
    </xf>
    <xf numFmtId="0" fontId="69" fillId="8" borderId="27" xfId="6" applyFont="1" applyFill="1" applyBorder="1" applyAlignment="1">
      <alignment horizontal="center" vertical="center"/>
    </xf>
    <xf numFmtId="0" fontId="23" fillId="2" borderId="0" xfId="6" applyFont="1" applyFill="1" applyAlignment="1" applyProtection="1">
      <alignment horizontal="center" vertical="center" wrapText="1"/>
      <protection locked="0"/>
    </xf>
    <xf numFmtId="0" fontId="23" fillId="2" borderId="34" xfId="0" applyFont="1" applyFill="1" applyBorder="1" applyAlignment="1">
      <alignment horizontal="left"/>
    </xf>
    <xf numFmtId="0" fontId="23" fillId="2" borderId="0" xfId="0" applyFont="1" applyFill="1" applyAlignment="1">
      <alignment horizontal="left"/>
    </xf>
    <xf numFmtId="0" fontId="23" fillId="2" borderId="34" xfId="0" applyFont="1" applyFill="1" applyBorder="1" applyAlignment="1">
      <alignment horizontal="left" indent="4"/>
    </xf>
    <xf numFmtId="0" fontId="23" fillId="2" borderId="0" xfId="0" applyFont="1" applyFill="1" applyAlignment="1">
      <alignment horizontal="left" indent="4"/>
    </xf>
    <xf numFmtId="0" fontId="31" fillId="9" borderId="0" xfId="0" applyFont="1" applyFill="1" applyAlignment="1">
      <alignment horizontal="left" vertical="center"/>
    </xf>
    <xf numFmtId="0" fontId="31" fillId="9" borderId="0" xfId="0" applyFont="1" applyFill="1" applyAlignment="1">
      <alignment horizontal="center" vertical="center"/>
    </xf>
    <xf numFmtId="0" fontId="23" fillId="2" borderId="34" xfId="0" applyFont="1" applyFill="1" applyBorder="1" applyAlignment="1">
      <alignment horizontal="center" wrapText="1"/>
    </xf>
    <xf numFmtId="0" fontId="23" fillId="2" borderId="0" xfId="0" applyFont="1" applyFill="1" applyAlignment="1">
      <alignment horizontal="center" wrapText="1"/>
    </xf>
    <xf numFmtId="0" fontId="23" fillId="2" borderId="34" xfId="0" applyFont="1" applyFill="1" applyBorder="1" applyAlignment="1">
      <alignment horizontal="left" wrapText="1" indent="2"/>
    </xf>
    <xf numFmtId="0" fontId="23" fillId="2" borderId="0" xfId="0" applyFont="1" applyFill="1" applyAlignment="1">
      <alignment horizontal="left" wrapText="1" indent="2"/>
    </xf>
    <xf numFmtId="0" fontId="23" fillId="2" borderId="34" xfId="0" applyFont="1" applyFill="1" applyBorder="1" applyAlignment="1">
      <alignment horizontal="left" wrapText="1" indent="3"/>
    </xf>
    <xf numFmtId="0" fontId="23" fillId="2" borderId="0" xfId="0" applyFont="1" applyFill="1" applyAlignment="1">
      <alignment horizontal="left" wrapText="1" indent="3"/>
    </xf>
    <xf numFmtId="0" fontId="23" fillId="2" borderId="34" xfId="0" applyFont="1" applyFill="1" applyBorder="1" applyAlignment="1">
      <alignment horizontal="left" wrapText="1" indent="4"/>
    </xf>
    <xf numFmtId="0" fontId="23" fillId="2" borderId="0" xfId="0" applyFont="1" applyFill="1" applyAlignment="1">
      <alignment horizontal="left" wrapText="1" indent="4"/>
    </xf>
    <xf numFmtId="0" fontId="46" fillId="8" borderId="34" xfId="0" applyFont="1" applyFill="1" applyBorder="1" applyAlignment="1">
      <alignment horizontal="center" wrapText="1"/>
    </xf>
    <xf numFmtId="0" fontId="46" fillId="8" borderId="13" xfId="0" applyFont="1" applyFill="1" applyBorder="1" applyAlignment="1">
      <alignment horizontal="center" wrapText="1"/>
    </xf>
    <xf numFmtId="0" fontId="23" fillId="2" borderId="34" xfId="0" applyFont="1" applyFill="1" applyBorder="1" applyAlignment="1">
      <alignment horizontal="left" indent="1"/>
    </xf>
    <xf numFmtId="0" fontId="23" fillId="2" borderId="0" xfId="0" applyFont="1" applyFill="1" applyAlignment="1">
      <alignment horizontal="left" indent="1"/>
    </xf>
    <xf numFmtId="0" fontId="27" fillId="14" borderId="54" xfId="6" applyFont="1" applyFill="1" applyBorder="1" applyAlignment="1">
      <alignment horizontal="center"/>
    </xf>
    <xf numFmtId="0" fontId="27" fillId="14" borderId="55" xfId="6" applyFont="1" applyFill="1" applyBorder="1" applyAlignment="1">
      <alignment horizontal="center"/>
    </xf>
    <xf numFmtId="0" fontId="27" fillId="14" borderId="56" xfId="6" applyFont="1" applyFill="1" applyBorder="1" applyAlignment="1">
      <alignment horizontal="center"/>
    </xf>
    <xf numFmtId="0" fontId="29" fillId="7" borderId="0" xfId="0" applyFont="1" applyFill="1" applyAlignment="1">
      <alignment horizontal="left"/>
    </xf>
    <xf numFmtId="0" fontId="33" fillId="8" borderId="0" xfId="6" applyFont="1" applyFill="1" applyAlignment="1">
      <alignment horizontal="left" wrapText="1" indent="5"/>
    </xf>
    <xf numFmtId="0" fontId="33" fillId="8" borderId="0" xfId="6" applyFont="1" applyFill="1" applyAlignment="1">
      <alignment horizontal="left" indent="3"/>
    </xf>
    <xf numFmtId="0" fontId="33" fillId="8" borderId="0" xfId="6" applyFont="1" applyFill="1" applyAlignment="1">
      <alignment horizontal="left" wrapText="1" indent="3"/>
    </xf>
    <xf numFmtId="0" fontId="46" fillId="8" borderId="0" xfId="0" applyFont="1" applyFill="1" applyAlignment="1">
      <alignment horizontal="center" vertical="center" wrapText="1"/>
    </xf>
    <xf numFmtId="0" fontId="80" fillId="8" borderId="0" xfId="0" applyFont="1" applyFill="1" applyAlignment="1">
      <alignment horizontal="center"/>
    </xf>
    <xf numFmtId="0" fontId="27" fillId="7" borderId="0" xfId="0" applyFont="1" applyFill="1" applyAlignment="1">
      <alignment horizontal="left"/>
    </xf>
    <xf numFmtId="0" fontId="31" fillId="16" borderId="10" xfId="6" applyFont="1" applyFill="1" applyBorder="1" applyAlignment="1">
      <alignment horizontal="center"/>
    </xf>
    <xf numFmtId="0" fontId="31" fillId="16" borderId="2" xfId="6" applyFont="1" applyFill="1" applyBorder="1" applyAlignment="1">
      <alignment horizontal="center"/>
    </xf>
    <xf numFmtId="0" fontId="31" fillId="16" borderId="11" xfId="6" applyFont="1" applyFill="1" applyBorder="1" applyAlignment="1">
      <alignment horizontal="center"/>
    </xf>
    <xf numFmtId="0" fontId="23" fillId="2" borderId="1" xfId="0" applyFont="1" applyFill="1" applyBorder="1" applyAlignment="1" applyProtection="1">
      <alignment horizontal="left"/>
      <protection locked="0"/>
    </xf>
    <xf numFmtId="0" fontId="23" fillId="2" borderId="6" xfId="0" applyFont="1" applyFill="1" applyBorder="1" applyAlignment="1" applyProtection="1">
      <alignment horizontal="center"/>
      <protection locked="0"/>
    </xf>
    <xf numFmtId="0" fontId="23" fillId="2" borderId="7" xfId="0" applyFont="1" applyFill="1" applyBorder="1" applyAlignment="1" applyProtection="1">
      <alignment horizontal="center"/>
      <protection locked="0"/>
    </xf>
    <xf numFmtId="0" fontId="23" fillId="2" borderId="8" xfId="0" applyFont="1" applyFill="1" applyBorder="1" applyAlignment="1" applyProtection="1">
      <alignment horizontal="center"/>
      <protection locked="0"/>
    </xf>
    <xf numFmtId="0" fontId="33" fillId="8" borderId="34" xfId="6" applyFont="1" applyFill="1" applyBorder="1" applyAlignment="1">
      <alignment horizontal="right" vertical="center" wrapText="1"/>
    </xf>
    <xf numFmtId="0" fontId="33" fillId="8" borderId="0" xfId="6" applyFont="1" applyFill="1" applyAlignment="1">
      <alignment horizontal="right" vertical="center" wrapText="1"/>
    </xf>
    <xf numFmtId="0" fontId="33" fillId="8" borderId="5" xfId="6" applyFont="1" applyFill="1" applyBorder="1" applyAlignment="1">
      <alignment horizontal="right" vertical="center" wrapText="1"/>
    </xf>
    <xf numFmtId="0" fontId="23" fillId="2" borderId="31" xfId="0" applyFont="1" applyFill="1" applyBorder="1" applyAlignment="1">
      <alignment horizontal="left" wrapText="1" indent="4"/>
    </xf>
    <xf numFmtId="0" fontId="23" fillId="2" borderId="27" xfId="0" applyFont="1" applyFill="1" applyBorder="1" applyAlignment="1">
      <alignment horizontal="left" wrapText="1" indent="4"/>
    </xf>
    <xf numFmtId="0" fontId="23" fillId="2" borderId="32" xfId="0" applyFont="1" applyFill="1" applyBorder="1" applyAlignment="1">
      <alignment horizontal="left" wrapText="1" indent="4"/>
    </xf>
    <xf numFmtId="0" fontId="23" fillId="2" borderId="5" xfId="0" applyFont="1" applyFill="1" applyBorder="1" applyAlignment="1">
      <alignment horizontal="left" wrapText="1" indent="4"/>
    </xf>
    <xf numFmtId="0" fontId="23" fillId="2" borderId="29" xfId="0" applyFont="1" applyFill="1" applyBorder="1" applyAlignment="1">
      <alignment horizontal="left" wrapText="1" indent="1"/>
    </xf>
    <xf numFmtId="0" fontId="23" fillId="2" borderId="26" xfId="0" applyFont="1" applyFill="1" applyBorder="1" applyAlignment="1">
      <alignment horizontal="left" wrapText="1" indent="1"/>
    </xf>
    <xf numFmtId="0" fontId="23" fillId="2" borderId="30" xfId="0" applyFont="1" applyFill="1" applyBorder="1" applyAlignment="1">
      <alignment horizontal="left" wrapText="1" indent="1"/>
    </xf>
    <xf numFmtId="0" fontId="27" fillId="6" borderId="60" xfId="6" applyFont="1" applyFill="1" applyBorder="1" applyAlignment="1">
      <alignment horizontal="left"/>
    </xf>
    <xf numFmtId="0" fontId="27" fillId="6" borderId="2" xfId="6" applyFont="1" applyFill="1" applyBorder="1" applyAlignment="1">
      <alignment horizontal="left"/>
    </xf>
    <xf numFmtId="0" fontId="27" fillId="6" borderId="11" xfId="6" applyFont="1" applyFill="1" applyBorder="1" applyAlignment="1">
      <alignment horizontal="left"/>
    </xf>
    <xf numFmtId="0" fontId="28" fillId="2" borderId="0" xfId="0" applyFont="1" applyFill="1" applyAlignment="1">
      <alignment horizontal="center" vertical="center"/>
    </xf>
    <xf numFmtId="0" fontId="47" fillId="2" borderId="0" xfId="0" applyFont="1" applyFill="1" applyAlignment="1">
      <alignment horizontal="center" vertical="center"/>
    </xf>
    <xf numFmtId="0" fontId="74" fillId="0" borderId="0" xfId="6" applyFont="1" applyAlignment="1" applyProtection="1">
      <alignment horizontal="center" vertical="center"/>
      <protection locked="0"/>
    </xf>
    <xf numFmtId="0" fontId="74" fillId="0" borderId="0" xfId="6" applyFont="1" applyAlignment="1">
      <alignment horizontal="center" vertical="center"/>
    </xf>
    <xf numFmtId="0" fontId="5" fillId="7" borderId="0" xfId="0" applyFont="1" applyFill="1" applyAlignment="1">
      <alignment horizontal="center" wrapText="1"/>
    </xf>
    <xf numFmtId="165" fontId="23" fillId="2" borderId="6" xfId="1" applyNumberFormat="1" applyFont="1" applyFill="1" applyBorder="1" applyAlignment="1" applyProtection="1">
      <alignment horizontal="center"/>
      <protection locked="0"/>
    </xf>
    <xf numFmtId="165" fontId="23" fillId="2" borderId="7" xfId="1" applyNumberFormat="1" applyFont="1" applyFill="1" applyBorder="1" applyAlignment="1" applyProtection="1">
      <alignment horizontal="center"/>
      <protection locked="0"/>
    </xf>
    <xf numFmtId="165" fontId="23" fillId="2" borderId="33" xfId="1" applyNumberFormat="1" applyFont="1" applyFill="1" applyBorder="1" applyAlignment="1" applyProtection="1">
      <alignment horizontal="center"/>
      <protection locked="0"/>
    </xf>
    <xf numFmtId="165" fontId="23" fillId="2" borderId="1" xfId="1" applyNumberFormat="1" applyFont="1" applyFill="1" applyBorder="1" applyAlignment="1" applyProtection="1">
      <alignment horizontal="center"/>
      <protection locked="0"/>
    </xf>
    <xf numFmtId="165" fontId="23" fillId="2" borderId="15" xfId="1" applyNumberFormat="1" applyFont="1" applyFill="1" applyBorder="1" applyAlignment="1" applyProtection="1">
      <alignment horizontal="center"/>
      <protection locked="0"/>
    </xf>
    <xf numFmtId="41" fontId="23" fillId="2" borderId="1" xfId="2" applyNumberFormat="1" applyFont="1" applyFill="1" applyBorder="1" applyAlignment="1" applyProtection="1">
      <alignment horizontal="center" wrapText="1"/>
      <protection locked="0"/>
    </xf>
    <xf numFmtId="41" fontId="23" fillId="2" borderId="15" xfId="2" applyNumberFormat="1" applyFont="1" applyFill="1" applyBorder="1" applyAlignment="1" applyProtection="1">
      <alignment horizontal="center" wrapText="1"/>
      <protection locked="0"/>
    </xf>
    <xf numFmtId="0" fontId="28" fillId="12" borderId="2" xfId="4" applyFont="1" applyFill="1" applyBorder="1" applyAlignment="1" applyProtection="1">
      <alignment horizontal="center" wrapText="1"/>
    </xf>
    <xf numFmtId="0" fontId="28" fillId="12" borderId="11" xfId="4" applyFont="1" applyFill="1" applyBorder="1" applyAlignment="1" applyProtection="1">
      <alignment horizontal="center" wrapText="1"/>
    </xf>
    <xf numFmtId="0" fontId="22" fillId="12" borderId="0" xfId="0" applyFont="1" applyFill="1" applyAlignment="1">
      <alignment horizontal="center" wrapText="1"/>
    </xf>
    <xf numFmtId="41" fontId="23" fillId="2" borderId="6" xfId="2" applyNumberFormat="1" applyFont="1" applyFill="1" applyBorder="1" applyAlignment="1" applyProtection="1">
      <alignment horizontal="center" wrapText="1"/>
      <protection locked="0"/>
    </xf>
    <xf numFmtId="41" fontId="23" fillId="2" borderId="7" xfId="2" applyNumberFormat="1" applyFont="1" applyFill="1" applyBorder="1" applyAlignment="1" applyProtection="1">
      <alignment horizontal="center" wrapText="1"/>
      <protection locked="0"/>
    </xf>
    <xf numFmtId="41" fontId="23" fillId="2" borderId="33" xfId="2" applyNumberFormat="1" applyFont="1" applyFill="1" applyBorder="1" applyAlignment="1" applyProtection="1">
      <alignment horizontal="center" wrapText="1"/>
      <protection locked="0"/>
    </xf>
    <xf numFmtId="0" fontId="23" fillId="12" borderId="0" xfId="0" applyFont="1" applyFill="1" applyAlignment="1">
      <alignment horizontal="center" wrapText="1"/>
    </xf>
    <xf numFmtId="43" fontId="19" fillId="12" borderId="41" xfId="2" applyFont="1" applyFill="1" applyBorder="1" applyAlignment="1" applyProtection="1">
      <alignment horizontal="center" wrapText="1"/>
    </xf>
    <xf numFmtId="0" fontId="74" fillId="2" borderId="0" xfId="6" applyFont="1" applyFill="1" applyAlignment="1" applyProtection="1">
      <alignment horizontal="center" vertical="center"/>
      <protection locked="0"/>
    </xf>
    <xf numFmtId="0" fontId="27" fillId="2" borderId="71" xfId="0" applyFont="1" applyFill="1" applyBorder="1" applyAlignment="1">
      <alignment horizontal="center" vertical="center"/>
    </xf>
    <xf numFmtId="0" fontId="27" fillId="2" borderId="71" xfId="0" applyFont="1" applyFill="1" applyBorder="1" applyAlignment="1">
      <alignment horizontal="center"/>
    </xf>
    <xf numFmtId="0" fontId="74" fillId="2" borderId="0" xfId="0" applyFont="1" applyFill="1" applyAlignment="1" applyProtection="1">
      <alignment horizontal="center"/>
      <protection locked="0"/>
    </xf>
    <xf numFmtId="0" fontId="74" fillId="2" borderId="0" xfId="0" applyFont="1" applyFill="1" applyAlignment="1">
      <alignment horizontal="center"/>
    </xf>
    <xf numFmtId="0" fontId="27" fillId="5" borderId="54" xfId="0" applyFont="1" applyFill="1" applyBorder="1" applyAlignment="1">
      <alignment horizontal="center" vertical="center"/>
    </xf>
    <xf numFmtId="0" fontId="27" fillId="5" borderId="55" xfId="0" applyFont="1" applyFill="1" applyBorder="1" applyAlignment="1">
      <alignment horizontal="center" vertical="center"/>
    </xf>
    <xf numFmtId="0" fontId="27" fillId="5" borderId="56" xfId="0" applyFont="1" applyFill="1" applyBorder="1" applyAlignment="1">
      <alignment horizontal="center" vertical="center"/>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xf>
    <xf numFmtId="0" fontId="27" fillId="5" borderId="83" xfId="0" applyFont="1" applyFill="1" applyBorder="1" applyAlignment="1">
      <alignment horizontal="center" vertical="center"/>
    </xf>
    <xf numFmtId="0" fontId="27" fillId="2" borderId="0" xfId="0" applyFont="1" applyFill="1" applyAlignment="1">
      <alignment horizontal="center"/>
    </xf>
    <xf numFmtId="0" fontId="27" fillId="2" borderId="74" xfId="0" applyFont="1" applyFill="1" applyBorder="1" applyAlignment="1">
      <alignment horizontal="center"/>
    </xf>
    <xf numFmtId="0" fontId="27" fillId="2" borderId="73" xfId="0" applyFont="1" applyFill="1" applyBorder="1" applyAlignment="1">
      <alignment horizontal="center" vertical="center" textRotation="90"/>
    </xf>
    <xf numFmtId="0" fontId="27" fillId="2" borderId="75" xfId="0" applyFont="1" applyFill="1" applyBorder="1" applyAlignment="1">
      <alignment horizontal="center" vertical="center" textRotation="90"/>
    </xf>
    <xf numFmtId="0" fontId="35" fillId="9" borderId="70" xfId="0" applyFont="1" applyFill="1" applyBorder="1" applyAlignment="1">
      <alignment horizontal="center" wrapText="1"/>
    </xf>
    <xf numFmtId="0" fontId="35" fillId="9" borderId="71" xfId="0" applyFont="1" applyFill="1" applyBorder="1" applyAlignment="1">
      <alignment horizontal="center" wrapText="1"/>
    </xf>
    <xf numFmtId="0" fontId="35" fillId="9" borderId="72" xfId="0" applyFont="1" applyFill="1" applyBorder="1" applyAlignment="1">
      <alignment horizontal="center" wrapText="1"/>
    </xf>
    <xf numFmtId="0" fontId="32" fillId="9" borderId="0" xfId="0" applyFont="1" applyFill="1" applyAlignment="1">
      <alignment horizontal="center"/>
    </xf>
    <xf numFmtId="0" fontId="35" fillId="9" borderId="70" xfId="0" applyFont="1" applyFill="1" applyBorder="1" applyAlignment="1">
      <alignment horizontal="center"/>
    </xf>
    <xf numFmtId="0" fontId="35" fillId="9" borderId="71" xfId="0" applyFont="1" applyFill="1" applyBorder="1" applyAlignment="1">
      <alignment horizontal="center"/>
    </xf>
    <xf numFmtId="0" fontId="35" fillId="9" borderId="72" xfId="0" applyFont="1" applyFill="1" applyBorder="1" applyAlignment="1">
      <alignment horizontal="center"/>
    </xf>
    <xf numFmtId="0" fontId="35" fillId="9" borderId="10" xfId="0" applyFont="1" applyFill="1" applyBorder="1" applyAlignment="1">
      <alignment horizontal="center"/>
    </xf>
    <xf numFmtId="0" fontId="35" fillId="9" borderId="2" xfId="0" applyFont="1" applyFill="1" applyBorder="1" applyAlignment="1">
      <alignment horizontal="center"/>
    </xf>
    <xf numFmtId="0" fontId="35" fillId="9" borderId="11" xfId="0" applyFont="1" applyFill="1" applyBorder="1" applyAlignment="1">
      <alignment horizontal="center"/>
    </xf>
    <xf numFmtId="0" fontId="27" fillId="2" borderId="12" xfId="0" applyFont="1" applyFill="1" applyBorder="1" applyAlignment="1">
      <alignment horizontal="center" vertical="center" textRotation="90"/>
    </xf>
    <xf numFmtId="0" fontId="27" fillId="2" borderId="3" xfId="0" applyFont="1" applyFill="1" applyBorder="1" applyAlignment="1">
      <alignment horizontal="center" vertical="center" textRotation="90"/>
    </xf>
    <xf numFmtId="0" fontId="27" fillId="2" borderId="13" xfId="0" applyFont="1" applyFill="1" applyBorder="1" applyAlignment="1">
      <alignment horizontal="center"/>
    </xf>
    <xf numFmtId="0" fontId="35" fillId="9" borderId="10" xfId="0" applyFont="1" applyFill="1" applyBorder="1" applyAlignment="1">
      <alignment horizontal="center" wrapText="1"/>
    </xf>
    <xf numFmtId="0" fontId="35" fillId="9" borderId="2" xfId="0" applyFont="1" applyFill="1" applyBorder="1" applyAlignment="1">
      <alignment horizontal="center" wrapText="1"/>
    </xf>
    <xf numFmtId="0" fontId="35" fillId="9" borderId="11" xfId="0" applyFont="1" applyFill="1" applyBorder="1" applyAlignment="1">
      <alignment horizontal="center" wrapText="1"/>
    </xf>
    <xf numFmtId="0" fontId="18" fillId="2" borderId="0" xfId="0" applyFont="1" applyFill="1" applyAlignment="1">
      <alignment horizontal="center" vertical="center"/>
    </xf>
    <xf numFmtId="0" fontId="18" fillId="2" borderId="0" xfId="0" applyFont="1" applyFill="1" applyAlignment="1">
      <alignment horizontal="center"/>
    </xf>
    <xf numFmtId="0" fontId="67" fillId="2" borderId="0" xfId="0" applyFont="1" applyFill="1" applyAlignment="1">
      <alignment horizontal="center" vertical="center"/>
    </xf>
    <xf numFmtId="0" fontId="67" fillId="2" borderId="19" xfId="0" applyFont="1" applyFill="1" applyBorder="1" applyAlignment="1">
      <alignment horizontal="center" vertical="center"/>
    </xf>
    <xf numFmtId="0" fontId="31" fillId="9" borderId="10" xfId="0" applyFont="1" applyFill="1" applyBorder="1" applyAlignment="1">
      <alignment horizontal="left" vertical="center"/>
    </xf>
    <xf numFmtId="0" fontId="31" fillId="9" borderId="2" xfId="0" applyFont="1" applyFill="1" applyBorder="1" applyAlignment="1">
      <alignment horizontal="left" vertical="center"/>
    </xf>
    <xf numFmtId="0" fontId="39" fillId="6" borderId="1" xfId="0" applyFont="1" applyFill="1" applyBorder="1" applyAlignment="1">
      <alignment horizontal="center" wrapText="1"/>
    </xf>
    <xf numFmtId="0" fontId="78" fillId="13" borderId="89" xfId="7" applyFont="1" applyFill="1" applyBorder="1" applyAlignment="1">
      <alignment horizontal="center" vertical="center" wrapText="1"/>
    </xf>
    <xf numFmtId="0" fontId="78" fillId="13" borderId="90" xfId="7" applyFont="1" applyFill="1" applyBorder="1" applyAlignment="1">
      <alignment horizontal="center" vertical="center" wrapText="1"/>
    </xf>
    <xf numFmtId="0" fontId="5" fillId="7" borderId="0" xfId="0" applyFont="1" applyFill="1" applyAlignment="1" applyProtection="1">
      <alignment horizontal="left" vertical="center" indent="2"/>
      <protection locked="0"/>
    </xf>
    <xf numFmtId="0" fontId="27" fillId="7" borderId="0" xfId="0" applyFont="1" applyFill="1" applyAlignment="1" applyProtection="1">
      <alignment horizontal="left" vertical="center" indent="2"/>
      <protection locked="0"/>
    </xf>
    <xf numFmtId="0" fontId="27" fillId="5" borderId="10" xfId="0" applyFont="1" applyFill="1" applyBorder="1" applyAlignment="1" applyProtection="1">
      <alignment horizontal="left" vertical="center" indent="2"/>
      <protection locked="0"/>
    </xf>
    <xf numFmtId="0" fontId="27" fillId="5" borderId="2" xfId="0" applyFont="1" applyFill="1" applyBorder="1" applyAlignment="1" applyProtection="1">
      <alignment horizontal="left" vertical="center" indent="2"/>
      <protection locked="0"/>
    </xf>
    <xf numFmtId="0" fontId="27" fillId="5" borderId="11" xfId="0" applyFont="1" applyFill="1" applyBorder="1" applyAlignment="1" applyProtection="1">
      <alignment horizontal="left" vertical="center" indent="2"/>
      <protection locked="0"/>
    </xf>
    <xf numFmtId="6" fontId="23" fillId="2" borderId="1" xfId="1" applyNumberFormat="1" applyFont="1" applyFill="1" applyBorder="1" applyAlignment="1" applyProtection="1">
      <alignment wrapText="1"/>
      <protection locked="0"/>
    </xf>
    <xf numFmtId="0" fontId="34" fillId="0" borderId="0" xfId="6" applyFont="1" applyBorder="1" applyAlignment="1" applyProtection="1">
      <alignment horizontal="center" vertical="center"/>
      <protection locked="0"/>
    </xf>
    <xf numFmtId="164" fontId="22" fillId="6" borderId="0" xfId="2" applyNumberFormat="1" applyFont="1" applyFill="1" applyBorder="1" applyAlignment="1" applyProtection="1">
      <alignment horizontal="left" vertical="center" wrapText="1"/>
    </xf>
    <xf numFmtId="41" fontId="90" fillId="2" borderId="0" xfId="0" applyNumberFormat="1" applyFont="1" applyFill="1"/>
  </cellXfs>
  <cellStyles count="8">
    <cellStyle name="Comma" xfId="2" builtinId="3"/>
    <cellStyle name="Currency" xfId="1" builtinId="4"/>
    <cellStyle name="Heading 1" xfId="4" builtinId="16"/>
    <cellStyle name="Hyperlink" xfId="7" builtinId="8"/>
    <cellStyle name="Normal" xfId="0" builtinId="0"/>
    <cellStyle name="Normal 2" xfId="5" xr:uid="{4203E2F8-4441-934B-B0C8-61E8F15AE77A}"/>
    <cellStyle name="Normal 3" xfId="6" xr:uid="{FC0A9634-66BC-1A49-AAA6-B3F9FBE8B618}"/>
    <cellStyle name="Percent" xfId="3" builtinId="5"/>
  </cellStyles>
  <dxfs count="39">
    <dxf>
      <font>
        <color theme="0" tint="-0.24994659260841701"/>
      </font>
    </dxf>
    <dxf>
      <font>
        <color theme="0" tint="-0.24994659260841701"/>
      </font>
    </dxf>
    <dxf>
      <font>
        <color theme="0" tint="-0.24994659260841701"/>
      </font>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ill>
        <patternFill>
          <bgColor rgb="FFFFD200"/>
        </patternFill>
      </fill>
    </dxf>
    <dxf>
      <fill>
        <patternFill patternType="none">
          <bgColor indexed="65"/>
        </patternFill>
      </fill>
    </dxf>
    <dxf>
      <font>
        <color theme="0" tint="-0.34998626667073579"/>
      </font>
    </dxf>
    <dxf>
      <font>
        <color theme="0" tint="-0.24994659260841701"/>
      </font>
    </dxf>
    <dxf>
      <font>
        <color theme="0"/>
      </font>
    </dxf>
    <dxf>
      <font>
        <color theme="0"/>
      </font>
    </dxf>
    <dxf>
      <font>
        <color theme="2"/>
      </font>
      <fill>
        <patternFill>
          <bgColor theme="2"/>
        </patternFill>
      </fill>
    </dxf>
    <dxf>
      <font>
        <color theme="0"/>
      </font>
    </dxf>
    <dxf>
      <font>
        <b/>
        <i val="0"/>
        <color rgb="FFFF0000"/>
      </font>
      <fill>
        <patternFill>
          <bgColor theme="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2"/>
      </font>
      <fill>
        <patternFill>
          <bgColor theme="2"/>
        </patternFill>
      </fill>
    </dxf>
    <dxf>
      <font>
        <color theme="2"/>
      </font>
      <fill>
        <patternFill>
          <bgColor theme="2"/>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color theme="2"/>
      </font>
      <fill>
        <patternFill>
          <bgColor theme="2"/>
        </patternFill>
      </fill>
    </dxf>
    <dxf>
      <font>
        <color rgb="FFFF0000"/>
      </font>
      <fill>
        <patternFill>
          <bgColor theme="0"/>
        </patternFill>
      </fill>
    </dxf>
    <dxf>
      <font>
        <b/>
        <i val="0"/>
        <color rgb="FFFF0000"/>
      </font>
      <fill>
        <patternFill>
          <bgColor theme="0"/>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s>
  <tableStyles count="0" defaultTableStyle="TableStyleMedium2" defaultPivotStyle="PivotStyleLight16"/>
  <colors>
    <mruColors>
      <color rgb="FF966D46"/>
      <color rgb="FF1E3C7B"/>
      <color rgb="FFAA498B"/>
      <color rgb="FFED0000"/>
      <color rgb="FFE8DFAB"/>
      <color rgb="FFB2712D"/>
      <color rgb="FFBED295"/>
      <color rgb="FF7DA429"/>
      <color rgb="FFE8DF2F"/>
      <color rgb="FFC6AE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nt Budgets'!A1"/><Relationship Id="rId13" Type="http://schemas.openxmlformats.org/officeDocument/2006/relationships/hyperlink" Target="#'4. Nonuse Rev &amp; Exp'!A1"/><Relationship Id="rId3" Type="http://schemas.openxmlformats.org/officeDocument/2006/relationships/hyperlink" Target="#'3. Operating Expenses'!A1"/><Relationship Id="rId7" Type="http://schemas.openxmlformats.org/officeDocument/2006/relationships/hyperlink" Target="#'7. Cash Budget 3 year'!A1"/><Relationship Id="rId12" Type="http://schemas.openxmlformats.org/officeDocument/2006/relationships/hyperlink" Target="#'2(b). Start up farm'!A1"/><Relationship Id="rId2" Type="http://schemas.openxmlformats.org/officeDocument/2006/relationships/hyperlink" Target="#'1. Business model'!A1"/><Relationship Id="rId1" Type="http://schemas.openxmlformats.org/officeDocument/2006/relationships/hyperlink" Target="https://seaweedhub.extension.uconn.edu/resources/business/" TargetMode="External"/><Relationship Id="rId6" Type="http://schemas.openxmlformats.org/officeDocument/2006/relationships/hyperlink" Target="#'Proforma P&amp;L '!A1"/><Relationship Id="rId11" Type="http://schemas.openxmlformats.org/officeDocument/2006/relationships/hyperlink" Target="#'2(a). Start up nursery '!A1"/><Relationship Id="rId5" Type="http://schemas.openxmlformats.org/officeDocument/2006/relationships/hyperlink" Target="#'Proforma Bal Sheet 3 year'!A1"/><Relationship Id="rId15" Type="http://schemas.openxmlformats.org/officeDocument/2006/relationships/image" Target="../media/image2.JPG"/><Relationship Id="rId10" Type="http://schemas.openxmlformats.org/officeDocument/2006/relationships/hyperlink" Target="#'5. Begninning Balance Sheet'!A1"/><Relationship Id="rId4" Type="http://schemas.openxmlformats.org/officeDocument/2006/relationships/hyperlink" Target="#'6. Funding'!A1"/><Relationship Id="rId9" Type="http://schemas.openxmlformats.org/officeDocument/2006/relationships/hyperlink" Target="#'Sensitivity '!A1"/><Relationship Id="rId1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0.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25400</xdr:rowOff>
    </xdr:from>
    <xdr:to>
      <xdr:col>4</xdr:col>
      <xdr:colOff>486833</xdr:colOff>
      <xdr:row>29</xdr:row>
      <xdr:rowOff>50799</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6AE8732D-FF83-0345-8130-C55FBDF68CDF}"/>
            </a:ext>
          </a:extLst>
        </xdr:cNvPr>
        <xdr:cNvSpPr txBox="1"/>
      </xdr:nvSpPr>
      <xdr:spPr bwMode="auto">
        <a:xfrm>
          <a:off x="719667" y="4607983"/>
          <a:ext cx="2963333" cy="1432983"/>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000">
              <a:solidFill>
                <a:schemeClr val="tx1"/>
              </a:solidFill>
              <a:effectLst/>
              <a:latin typeface="Arial" panose="020B0604020202020204" pitchFamily="34" charset="0"/>
              <a:ea typeface="+mn-ea"/>
              <a:cs typeface="Arial" panose="020B0604020202020204" pitchFamily="34" charset="0"/>
            </a:rPr>
            <a:t>Want a guide? </a:t>
          </a:r>
          <a:r>
            <a:rPr lang="en-US" sz="1200">
              <a:solidFill>
                <a:schemeClr val="tx1"/>
              </a:solidFill>
              <a:effectLst/>
              <a:latin typeface="Arial" panose="020B0604020202020204" pitchFamily="34" charset="0"/>
              <a:ea typeface="+mn-ea"/>
              <a:cs typeface="Arial" panose="020B0604020202020204" pitchFamily="34" charset="0"/>
            </a:rPr>
            <a:t>This workbook is part of a comprehensive business planning guide available </a:t>
          </a:r>
          <a:r>
            <a:rPr lang="en-US" sz="1200" u="sng">
              <a:solidFill>
                <a:schemeClr val="accent1">
                  <a:lumMod val="75000"/>
                </a:schemeClr>
              </a:solidFill>
              <a:effectLst/>
              <a:latin typeface="Arial" panose="020B0604020202020204" pitchFamily="34" charset="0"/>
              <a:ea typeface="+mn-ea"/>
              <a:cs typeface="Arial" panose="020B0604020202020204" pitchFamily="34" charset="0"/>
            </a:rPr>
            <a:t>at this link</a:t>
          </a:r>
          <a:r>
            <a:rPr lang="en-US" sz="1200" u="none">
              <a:solidFill>
                <a:schemeClr val="tx1"/>
              </a:solidFill>
              <a:effectLst/>
              <a:latin typeface="Arial" panose="020B0604020202020204" pitchFamily="34" charset="0"/>
              <a:ea typeface="+mn-ea"/>
              <a:cs typeface="Arial" panose="020B0604020202020204" pitchFamily="34" charset="0"/>
            </a:rPr>
            <a:t>.</a:t>
          </a:r>
          <a:r>
            <a:rPr lang="en-US" sz="1200" u="none" baseline="0">
              <a:solidFill>
                <a:schemeClr val="tx1"/>
              </a:solidFill>
              <a:effectLst/>
              <a:latin typeface="Arial" panose="020B0604020202020204" pitchFamily="34" charset="0"/>
              <a:ea typeface="+mn-ea"/>
              <a:cs typeface="Arial" panose="020B0604020202020204" pitchFamily="34" charset="0"/>
            </a:rPr>
            <a:t> </a:t>
          </a:r>
        </a:p>
        <a:p>
          <a:pPr marL="0" indent="0"/>
          <a:endParaRPr lang="en-US" sz="1200" u="none" baseline="0">
            <a:solidFill>
              <a:schemeClr val="tx1"/>
            </a:solidFill>
            <a:effectLst/>
            <a:latin typeface="Arial" panose="020B0604020202020204" pitchFamily="34" charset="0"/>
            <a:ea typeface="+mn-ea"/>
            <a:cs typeface="Arial" panose="020B0604020202020204" pitchFamily="34" charset="0"/>
          </a:endParaRPr>
        </a:p>
        <a:p>
          <a:pPr marL="0" indent="0"/>
          <a:r>
            <a:rPr lang="en-US" sz="1200" u="none" baseline="0">
              <a:solidFill>
                <a:schemeClr val="tx1"/>
              </a:solidFill>
              <a:effectLst/>
              <a:latin typeface="Arial" panose="020B0604020202020204" pitchFamily="34" charset="0"/>
              <a:ea typeface="+mn-ea"/>
              <a:cs typeface="Arial" panose="020B0604020202020204" pitchFamily="34" charset="0"/>
            </a:rPr>
            <a:t>https://seaweedhub.extension.uconn.edu/resources/business/</a:t>
          </a:r>
          <a:endParaRPr lang="en-US" sz="1100">
            <a:solidFill>
              <a:schemeClr val="tx1"/>
            </a:solidFill>
            <a:effectLst/>
            <a:latin typeface="Arial" panose="020B0604020202020204" pitchFamily="34" charset="0"/>
            <a:ea typeface="+mn-ea"/>
            <a:cs typeface="Arial" panose="020B0604020202020204" pitchFamily="34" charset="0"/>
          </a:endParaRP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r>
            <a:rPr lang="en-US" sz="1100">
              <a:solidFill>
                <a:schemeClr val="tx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76200</xdr:colOff>
      <xdr:row>22</xdr:row>
      <xdr:rowOff>25400</xdr:rowOff>
    </xdr:from>
    <xdr:to>
      <xdr:col>9</xdr:col>
      <xdr:colOff>63500</xdr:colOff>
      <xdr:row>29</xdr:row>
      <xdr:rowOff>25400</xdr:rowOff>
    </xdr:to>
    <xdr:sp macro="" textlink="">
      <xdr:nvSpPr>
        <xdr:cNvPr id="16" name="TextBox 15">
          <a:extLst>
            <a:ext uri="{FF2B5EF4-FFF2-40B4-BE49-F238E27FC236}">
              <a16:creationId xmlns:a16="http://schemas.microsoft.com/office/drawing/2014/main" id="{B6AA9C1E-14E3-CF4C-B94E-B47EE25F6352}"/>
            </a:ext>
          </a:extLst>
        </xdr:cNvPr>
        <xdr:cNvSpPr txBox="1"/>
      </xdr:nvSpPr>
      <xdr:spPr bwMode="auto">
        <a:xfrm>
          <a:off x="4102100" y="4648200"/>
          <a:ext cx="3289300" cy="1422400"/>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000">
              <a:solidFill>
                <a:schemeClr val="tx1"/>
              </a:solidFill>
              <a:effectLst/>
              <a:latin typeface="Arial" panose="020B0604020202020204" pitchFamily="34" charset="0"/>
              <a:ea typeface="+mn-ea"/>
              <a:cs typeface="Arial" panose="020B0604020202020204" pitchFamily="34" charset="0"/>
            </a:rPr>
            <a:t>Before you begin  </a:t>
          </a:r>
          <a:r>
            <a:rPr lang="en-US" sz="1200">
              <a:solidFill>
                <a:schemeClr val="tx1"/>
              </a:solidFill>
              <a:effectLst/>
              <a:latin typeface="Arial" panose="020B0604020202020204" pitchFamily="34" charset="0"/>
              <a:ea typeface="+mn-ea"/>
              <a:cs typeface="Arial" panose="020B0604020202020204" pitchFamily="34" charset="0"/>
            </a:rPr>
            <a:t>Save this workbook as a new file before you make any changes. That way, if you make mistakes or do something that impedes the functionality of this file, you will have the original model to refer to! </a:t>
          </a:r>
        </a:p>
        <a:p>
          <a:pPr marL="0" indent="0"/>
          <a:endParaRPr lang="en-US" sz="2000">
            <a:solidFill>
              <a:schemeClr val="tx1"/>
            </a:solidFill>
            <a:effectLst/>
            <a:latin typeface="Arial" panose="020B0604020202020204" pitchFamily="34" charset="0"/>
            <a:ea typeface="+mn-ea"/>
            <a:cs typeface="Arial" panose="020B0604020202020204" pitchFamily="34" charset="0"/>
          </a:endParaRPr>
        </a:p>
        <a:p>
          <a:pPr marL="0" indent="0"/>
          <a:endParaRPr lang="en-US" sz="2000">
            <a:solidFill>
              <a:schemeClr val="tx1"/>
            </a:solidFill>
            <a:effectLst/>
            <a:latin typeface="Arial" panose="020B0604020202020204" pitchFamily="34" charset="0"/>
            <a:ea typeface="+mn-ea"/>
            <a:cs typeface="Arial" panose="020B0604020202020204" pitchFamily="34" charset="0"/>
          </a:endParaRPr>
        </a:p>
        <a:p>
          <a:pPr marL="0" indent="0"/>
          <a:endParaRPr lang="en-US" sz="2000">
            <a:solidFill>
              <a:schemeClr val="tx1"/>
            </a:solidFill>
            <a:effectLst/>
            <a:latin typeface="Arial" panose="020B0604020202020204" pitchFamily="34" charset="0"/>
            <a:ea typeface="+mn-ea"/>
            <a:cs typeface="Arial" panose="020B0604020202020204" pitchFamily="34" charset="0"/>
          </a:endParaRPr>
        </a:p>
        <a:p>
          <a:pPr marL="0" indent="0"/>
          <a:r>
            <a:rPr lang="en-US" sz="2000">
              <a:solidFill>
                <a:schemeClr val="tx1"/>
              </a:solidFill>
              <a:effectLst/>
              <a:latin typeface="Arial" panose="020B0604020202020204" pitchFamily="34" charset="0"/>
              <a:ea typeface="+mn-ea"/>
              <a:cs typeface="Arial" panose="020B0604020202020204" pitchFamily="34" charset="0"/>
            </a:rPr>
            <a:t>                     </a:t>
          </a:r>
        </a:p>
      </xdr:txBody>
    </xdr:sp>
    <xdr:clientData/>
  </xdr:twoCellAnchor>
  <xdr:twoCellAnchor>
    <xdr:from>
      <xdr:col>9</xdr:col>
      <xdr:colOff>520700</xdr:colOff>
      <xdr:row>22</xdr:row>
      <xdr:rowOff>12700</xdr:rowOff>
    </xdr:from>
    <xdr:to>
      <xdr:col>16</xdr:col>
      <xdr:colOff>292100</xdr:colOff>
      <xdr:row>38</xdr:row>
      <xdr:rowOff>25400</xdr:rowOff>
    </xdr:to>
    <xdr:sp macro="" textlink="">
      <xdr:nvSpPr>
        <xdr:cNvPr id="17" name="TextBox 16">
          <a:extLst>
            <a:ext uri="{FF2B5EF4-FFF2-40B4-BE49-F238E27FC236}">
              <a16:creationId xmlns:a16="http://schemas.microsoft.com/office/drawing/2014/main" id="{B64E9E8A-BBB9-F049-88FF-F4F198379F6B}"/>
            </a:ext>
          </a:extLst>
        </xdr:cNvPr>
        <xdr:cNvSpPr txBox="1"/>
      </xdr:nvSpPr>
      <xdr:spPr bwMode="auto">
        <a:xfrm>
          <a:off x="7848600" y="4635500"/>
          <a:ext cx="5549900" cy="3263900"/>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000">
              <a:solidFill>
                <a:schemeClr val="tx1"/>
              </a:solidFill>
              <a:effectLst/>
              <a:latin typeface="Arial" panose="020B0604020202020204" pitchFamily="34" charset="0"/>
              <a:ea typeface="+mn-ea"/>
              <a:cs typeface="Arial" panose="020B0604020202020204" pitchFamily="34" charset="0"/>
            </a:rPr>
            <a:t>You should plan on completing  </a:t>
          </a: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r>
            <a:rPr lang="en-US" sz="1200">
              <a:solidFill>
                <a:schemeClr val="tx1"/>
              </a:solidFill>
              <a:effectLst/>
              <a:latin typeface="Arial" panose="020B0604020202020204" pitchFamily="34" charset="0"/>
              <a:ea typeface="+mn-ea"/>
              <a:cs typeface="Arial" panose="020B0604020202020204" pitchFamily="34" charset="0"/>
            </a:rPr>
            <a:t>1. The </a:t>
          </a:r>
          <a:r>
            <a:rPr lang="en-US" sz="1200" u="sng">
              <a:solidFill>
                <a:schemeClr val="tx1"/>
              </a:solidFill>
              <a:effectLst/>
              <a:latin typeface="Arial" panose="020B0604020202020204" pitchFamily="34" charset="0"/>
              <a:ea typeface="+mn-ea"/>
              <a:cs typeface="Arial" panose="020B0604020202020204" pitchFamily="34" charset="0"/>
            </a:rPr>
            <a:t>Business Model </a:t>
          </a:r>
          <a:r>
            <a:rPr lang="en-US" sz="1200">
              <a:solidFill>
                <a:schemeClr val="tx1"/>
              </a:solidFill>
              <a:effectLst/>
              <a:latin typeface="Arial" panose="020B0604020202020204" pitchFamily="34" charset="0"/>
              <a:ea typeface="+mn-ea"/>
              <a:cs typeface="Arial" panose="020B0604020202020204" pitchFamily="34" charset="0"/>
            </a:rPr>
            <a:t>page first, </a:t>
          </a: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indent="0"/>
          <a:r>
            <a:rPr lang="en-US" sz="1200">
              <a:solidFill>
                <a:schemeClr val="tx1"/>
              </a:solidFill>
              <a:effectLst/>
              <a:latin typeface="Arial" panose="020B0604020202020204" pitchFamily="34" charset="0"/>
              <a:ea typeface="+mn-ea"/>
              <a:cs typeface="Arial" panose="020B0604020202020204" pitchFamily="34" charset="0"/>
            </a:rPr>
            <a:t>2. Then the </a:t>
          </a:r>
          <a:r>
            <a:rPr lang="en-US" sz="1200" u="sng">
              <a:solidFill>
                <a:schemeClr val="tx1"/>
              </a:solidFill>
              <a:effectLst/>
              <a:latin typeface="Arial" panose="020B0604020202020204" pitchFamily="34" charset="0"/>
              <a:ea typeface="+mn-ea"/>
              <a:cs typeface="Arial" panose="020B0604020202020204" pitchFamily="34" charset="0"/>
            </a:rPr>
            <a:t>Startup costs </a:t>
          </a:r>
          <a:r>
            <a:rPr lang="en-US" sz="1200">
              <a:solidFill>
                <a:schemeClr val="tx1"/>
              </a:solidFill>
              <a:effectLst/>
              <a:latin typeface="Arial" panose="020B0604020202020204" pitchFamily="34" charset="0"/>
              <a:ea typeface="+mn-ea"/>
              <a:cs typeface="Arial" panose="020B0604020202020204" pitchFamily="34" charset="0"/>
            </a:rPr>
            <a:t>corresponding with your production model, </a:t>
          </a: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3. Then the </a:t>
          </a:r>
          <a:r>
            <a:rPr lang="en-US" sz="1200" u="sng">
              <a:solidFill>
                <a:schemeClr val="tx1"/>
              </a:solidFill>
              <a:effectLst/>
              <a:latin typeface="Arial" panose="020B0604020202020204" pitchFamily="34" charset="0"/>
              <a:ea typeface="+mn-ea"/>
              <a:cs typeface="Arial" panose="020B0604020202020204" pitchFamily="34" charset="0"/>
            </a:rPr>
            <a:t>Operating Expenses </a:t>
          </a:r>
          <a:r>
            <a:rPr lang="en-US" sz="1200">
              <a:solidFill>
                <a:schemeClr val="tx1"/>
              </a:solidFill>
              <a:effectLst/>
              <a:latin typeface="Arial" panose="020B0604020202020204" pitchFamily="34" charset="0"/>
              <a:ea typeface="+mn-ea"/>
              <a:cs typeface="Arial" panose="020B0604020202020204" pitchFamily="34" charset="0"/>
            </a:rPr>
            <a:t>corresponding with your production model.</a:t>
          </a:r>
          <a:r>
            <a:rPr lang="en-US" sz="1200" baseline="0">
              <a:solidFill>
                <a:schemeClr val="tx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Arial" panose="020B0604020202020204" pitchFamily="34" charset="0"/>
              <a:ea typeface="+mn-ea"/>
              <a:cs typeface="Arial" panose="020B0604020202020204" pitchFamily="34" charset="0"/>
            </a:rPr>
            <a:t>4. An estimate of any </a:t>
          </a:r>
          <a:r>
            <a:rPr lang="en-US" sz="1200" u="sng" baseline="0">
              <a:solidFill>
                <a:schemeClr val="tx1"/>
              </a:solidFill>
              <a:effectLst/>
              <a:latin typeface="Arial" panose="020B0604020202020204" pitchFamily="34" charset="0"/>
              <a:ea typeface="+mn-ea"/>
              <a:cs typeface="Arial" panose="020B0604020202020204" pitchFamily="34" charset="0"/>
            </a:rPr>
            <a:t>Non-use Revenues and Expenses</a:t>
          </a:r>
          <a:r>
            <a:rPr lang="en-US" sz="1200" u="none" baseline="0">
              <a:solidFill>
                <a:schemeClr val="tx1"/>
              </a:solidFill>
              <a:effectLst/>
              <a:latin typeface="Arial" panose="020B0604020202020204" pitchFamily="34" charset="0"/>
              <a:ea typeface="+mn-ea"/>
              <a:cs typeface="Arial" panose="020B0604020202020204" pitchFamily="34" charset="0"/>
            </a:rPr>
            <a:t> you </a:t>
          </a:r>
          <a:r>
            <a:rPr lang="en-US" sz="1200" baseline="0">
              <a:solidFill>
                <a:schemeClr val="tx1"/>
              </a:solidFill>
              <a:effectLst/>
              <a:latin typeface="Arial" panose="020B0604020202020204" pitchFamily="34" charset="0"/>
              <a:ea typeface="+mn-ea"/>
              <a:cs typeface="Arial" panose="020B0604020202020204" pitchFamily="34" charset="0"/>
            </a:rPr>
            <a:t>anticipate,</a:t>
          </a:r>
          <a:endParaRPr lang="en-US" sz="1200">
            <a:solidFill>
              <a:schemeClr val="tx1"/>
            </a:solidFill>
            <a:effectLst/>
            <a:latin typeface="Arial" panose="020B0604020202020204" pitchFamily="34" charset="0"/>
            <a:ea typeface="+mn-ea"/>
            <a:cs typeface="Arial" panose="020B0604020202020204" pitchFamily="34" charset="0"/>
          </a:endParaRP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indent="0"/>
          <a:r>
            <a:rPr lang="en-US" sz="1200">
              <a:solidFill>
                <a:schemeClr val="tx1"/>
              </a:solidFill>
              <a:effectLst/>
              <a:latin typeface="Arial" panose="020B0604020202020204" pitchFamily="34" charset="0"/>
              <a:ea typeface="+mn-ea"/>
              <a:cs typeface="Arial" panose="020B0604020202020204" pitchFamily="34" charset="0"/>
            </a:rPr>
            <a:t>5. And finally the </a:t>
          </a:r>
          <a:r>
            <a:rPr lang="en-US" sz="1200" u="sng">
              <a:solidFill>
                <a:schemeClr val="tx1"/>
              </a:solidFill>
              <a:effectLst/>
              <a:latin typeface="Arial" panose="020B0604020202020204" pitchFamily="34" charset="0"/>
              <a:ea typeface="+mn-ea"/>
              <a:cs typeface="Arial" panose="020B0604020202020204" pitchFamily="34" charset="0"/>
            </a:rPr>
            <a:t>Beginning Balance Sheet </a:t>
          </a:r>
          <a:r>
            <a:rPr lang="en-US" sz="1200">
              <a:solidFill>
                <a:schemeClr val="tx1"/>
              </a:solidFill>
              <a:effectLst/>
              <a:latin typeface="Arial" panose="020B0604020202020204" pitchFamily="34" charset="0"/>
              <a:ea typeface="+mn-ea"/>
              <a:cs typeface="Arial" panose="020B0604020202020204" pitchFamily="34" charset="0"/>
            </a:rPr>
            <a:t>and </a:t>
          </a: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indent="0"/>
          <a:r>
            <a:rPr lang="en-US" sz="1200">
              <a:solidFill>
                <a:schemeClr val="tx1"/>
              </a:solidFill>
              <a:effectLst/>
              <a:latin typeface="Arial" panose="020B0604020202020204" pitchFamily="34" charset="0"/>
              <a:ea typeface="+mn-ea"/>
              <a:cs typeface="Arial" panose="020B0604020202020204" pitchFamily="34" charset="0"/>
            </a:rPr>
            <a:t>6. </a:t>
          </a:r>
          <a:r>
            <a:rPr lang="en-US" sz="1200" u="sng">
              <a:solidFill>
                <a:schemeClr val="tx1"/>
              </a:solidFill>
              <a:effectLst/>
              <a:latin typeface="Arial" panose="020B0604020202020204" pitchFamily="34" charset="0"/>
              <a:ea typeface="+mn-ea"/>
              <a:cs typeface="Arial" panose="020B0604020202020204" pitchFamily="34" charset="0"/>
            </a:rPr>
            <a:t>Funding</a:t>
          </a:r>
          <a:r>
            <a:rPr lang="en-US" sz="1200">
              <a:solidFill>
                <a:schemeClr val="tx1"/>
              </a:solidFill>
              <a:effectLst/>
              <a:latin typeface="Arial" panose="020B0604020202020204" pitchFamily="34" charset="0"/>
              <a:ea typeface="+mn-ea"/>
              <a:cs typeface="Arial" panose="020B0604020202020204" pitchFamily="34" charset="0"/>
            </a:rPr>
            <a:t> pages where you look at your capital needs and determine how you will pay for it all.</a:t>
          </a: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indent="0"/>
          <a:r>
            <a:rPr lang="en-US" sz="1200">
              <a:solidFill>
                <a:schemeClr val="tx1"/>
              </a:solidFill>
              <a:effectLst/>
              <a:latin typeface="Arial" panose="020B0604020202020204" pitchFamily="34" charset="0"/>
              <a:ea typeface="+mn-ea"/>
              <a:cs typeface="Arial" panose="020B0604020202020204" pitchFamily="34" charset="0"/>
            </a:rPr>
            <a:t>7. The </a:t>
          </a:r>
          <a:r>
            <a:rPr lang="en-US" sz="1200" u="sng">
              <a:solidFill>
                <a:schemeClr val="tx1"/>
              </a:solidFill>
              <a:effectLst/>
              <a:latin typeface="Arial" panose="020B0604020202020204" pitchFamily="34" charset="0"/>
              <a:ea typeface="+mn-ea"/>
              <a:cs typeface="Arial" panose="020B0604020202020204" pitchFamily="34" charset="0"/>
            </a:rPr>
            <a:t>Cash Flow</a:t>
          </a:r>
          <a:r>
            <a:rPr lang="en-US" sz="1200" u="sng" baseline="0">
              <a:solidFill>
                <a:schemeClr val="tx1"/>
              </a:solidFill>
              <a:effectLst/>
              <a:latin typeface="Arial" panose="020B0604020202020204" pitchFamily="34" charset="0"/>
              <a:ea typeface="+mn-ea"/>
              <a:cs typeface="Arial" panose="020B0604020202020204" pitchFamily="34" charset="0"/>
            </a:rPr>
            <a:t> Projections</a:t>
          </a:r>
          <a:r>
            <a:rPr lang="en-US" sz="1200" baseline="0">
              <a:solidFill>
                <a:schemeClr val="tx1"/>
              </a:solidFill>
              <a:effectLst/>
              <a:latin typeface="Arial" panose="020B0604020202020204" pitchFamily="34" charset="0"/>
              <a:ea typeface="+mn-ea"/>
              <a:cs typeface="Arial" panose="020B0604020202020204" pitchFamily="34" charset="0"/>
            </a:rPr>
            <a:t> page is where you enter information about planned investments and withdrawls of cash beyond the start up period.</a:t>
          </a:r>
          <a:endParaRPr lang="en-US" sz="1200">
            <a:solidFill>
              <a:schemeClr val="tx1"/>
            </a:solidFill>
            <a:effectLst/>
            <a:latin typeface="Arial" panose="020B0604020202020204" pitchFamily="34" charset="0"/>
            <a:ea typeface="+mn-ea"/>
            <a:cs typeface="Arial" panose="020B0604020202020204" pitchFamily="34" charset="0"/>
          </a:endParaRPr>
        </a:p>
        <a:p>
          <a:pPr marL="0" indent="0"/>
          <a:endParaRPr lang="en-US" sz="1200">
            <a:solidFill>
              <a:schemeClr val="tx1"/>
            </a:solidFill>
            <a:effectLst/>
            <a:latin typeface="Arial" panose="020B0604020202020204" pitchFamily="34" charset="0"/>
            <a:ea typeface="+mn-ea"/>
            <a:cs typeface="Arial" panose="020B0604020202020204" pitchFamily="34" charset="0"/>
          </a:endParaRP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r>
            <a:rPr lang="en-US" sz="1100">
              <a:solidFill>
                <a:schemeClr val="tx1"/>
              </a:solidFill>
              <a:effectLst/>
              <a:latin typeface="Arial" panose="020B0604020202020204" pitchFamily="34" charset="0"/>
              <a:ea typeface="+mn-ea"/>
              <a:cs typeface="Arial" panose="020B0604020202020204" pitchFamily="34" charset="0"/>
            </a:rPr>
            <a:t>                     </a:t>
          </a:r>
        </a:p>
      </xdr:txBody>
    </xdr:sp>
    <xdr:clientData/>
  </xdr:twoCellAnchor>
  <xdr:twoCellAnchor>
    <xdr:from>
      <xdr:col>0</xdr:col>
      <xdr:colOff>723900</xdr:colOff>
      <xdr:row>3</xdr:row>
      <xdr:rowOff>63500</xdr:rowOff>
    </xdr:from>
    <xdr:to>
      <xdr:col>16</xdr:col>
      <xdr:colOff>317500</xdr:colOff>
      <xdr:row>21</xdr:row>
      <xdr:rowOff>38100</xdr:rowOff>
    </xdr:to>
    <xdr:sp macro="" textlink="">
      <xdr:nvSpPr>
        <xdr:cNvPr id="62" name="TextBox 61">
          <a:extLst>
            <a:ext uri="{FF2B5EF4-FFF2-40B4-BE49-F238E27FC236}">
              <a16:creationId xmlns:a16="http://schemas.microsoft.com/office/drawing/2014/main" id="{8C133173-CBF6-8D80-30FB-3BFCA1EA1602}"/>
            </a:ext>
          </a:extLst>
        </xdr:cNvPr>
        <xdr:cNvSpPr txBox="1"/>
      </xdr:nvSpPr>
      <xdr:spPr>
        <a:xfrm>
          <a:off x="723900" y="825500"/>
          <a:ext cx="12801600" cy="3632200"/>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a:solidFill>
                <a:schemeClr val="tx1"/>
              </a:solidFill>
              <a:effectLst/>
              <a:latin typeface="Arial" panose="020B0604020202020204" pitchFamily="34" charset="0"/>
              <a:ea typeface="+mn-ea"/>
              <a:cs typeface="Arial" panose="020B0604020202020204" pitchFamily="34" charset="0"/>
            </a:rPr>
            <a:t>Sea Grant’s </a:t>
          </a:r>
          <a:r>
            <a:rPr lang="en-US" sz="1200" b="1" i="1">
              <a:solidFill>
                <a:schemeClr val="tx1"/>
              </a:solidFill>
              <a:effectLst/>
              <a:latin typeface="Arial" panose="020B0604020202020204" pitchFamily="34" charset="0"/>
              <a:ea typeface="+mn-ea"/>
              <a:cs typeface="Arial" panose="020B0604020202020204" pitchFamily="34" charset="0"/>
            </a:rPr>
            <a:t>Integrated Financial Planning Model for Kelp Aquaculture </a:t>
          </a:r>
          <a:r>
            <a:rPr lang="en-US" sz="1200">
              <a:solidFill>
                <a:schemeClr val="tx1"/>
              </a:solidFill>
              <a:effectLst/>
              <a:latin typeface="Arial" panose="020B0604020202020204" pitchFamily="34" charset="0"/>
              <a:ea typeface="+mn-ea"/>
              <a:cs typeface="Arial" panose="020B0604020202020204" pitchFamily="34" charset="0"/>
            </a:rPr>
            <a:t>is a </a:t>
          </a:r>
          <a:r>
            <a:rPr lang="en-US" sz="1200" u="none">
              <a:solidFill>
                <a:schemeClr val="tx1"/>
              </a:solidFill>
              <a:effectLst/>
              <a:latin typeface="Arial" panose="020B0604020202020204" pitchFamily="34" charset="0"/>
              <a:ea typeface="+mn-ea"/>
              <a:cs typeface="Arial" panose="020B0604020202020204" pitchFamily="34" charset="0"/>
            </a:rPr>
            <a:t>15 page Microsoft Excel</a:t>
          </a:r>
          <a:r>
            <a:rPr lang="en-US" sz="1200" u="none" baseline="0">
              <a:solidFill>
                <a:schemeClr val="tx1"/>
              </a:solidFill>
              <a:effectLst/>
              <a:latin typeface="Arial" panose="020B0604020202020204" pitchFamily="34" charset="0"/>
              <a:ea typeface="+mn-ea"/>
              <a:cs typeface="Arial" panose="020B0604020202020204" pitchFamily="34" charset="0"/>
            </a:rPr>
            <a:t> </a:t>
          </a:r>
          <a:r>
            <a:rPr lang="en-US" sz="1200" u="none">
              <a:solidFill>
                <a:schemeClr val="tx1"/>
              </a:solidFill>
              <a:effectLst/>
              <a:latin typeface="Arial" panose="020B0604020202020204" pitchFamily="34" charset="0"/>
              <a:ea typeface="+mn-ea"/>
              <a:cs typeface="Arial" panose="020B0604020202020204" pitchFamily="34" charset="0"/>
            </a:rPr>
            <a:t>Workbook </a:t>
          </a:r>
          <a:r>
            <a:rPr lang="en-US" sz="1200">
              <a:solidFill>
                <a:schemeClr val="tx1"/>
              </a:solidFill>
              <a:effectLst/>
              <a:latin typeface="Arial" panose="020B0604020202020204" pitchFamily="34" charset="0"/>
              <a:ea typeface="+mn-ea"/>
              <a:cs typeface="Arial" panose="020B0604020202020204" pitchFamily="34" charset="0"/>
            </a:rPr>
            <a:t>that walks you through the process of providing inputs that generate financial projections. The mechanics of generating financial projections are standardized (and are taken care of for you within the model), but </a:t>
          </a:r>
          <a:r>
            <a:rPr lang="en-US" sz="1200" b="1">
              <a:solidFill>
                <a:schemeClr val="tx1"/>
              </a:solidFill>
              <a:effectLst/>
              <a:latin typeface="Arial" panose="020B0604020202020204" pitchFamily="34" charset="0"/>
              <a:ea typeface="+mn-ea"/>
              <a:cs typeface="Arial" panose="020B0604020202020204" pitchFamily="34" charset="0"/>
            </a:rPr>
            <a:t>only you can provide the inputs that make sense for your business</a:t>
          </a:r>
          <a:r>
            <a:rPr lang="en-US" sz="1200">
              <a:solidFill>
                <a:schemeClr val="tx1"/>
              </a:solidFill>
              <a:effectLst/>
              <a:latin typeface="Arial" panose="020B0604020202020204" pitchFamily="34" charset="0"/>
              <a:ea typeface="+mn-ea"/>
              <a:cs typeface="Arial" panose="020B0604020202020204" pitchFamily="34" charset="0"/>
            </a:rPr>
            <a:t>.</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b="0" i="0" u="none" strike="noStrike" baseline="0">
              <a:solidFill>
                <a:schemeClr val="tx1"/>
              </a:solidFill>
              <a:latin typeface="Arial" panose="020B0604020202020204" pitchFamily="34" charset="0"/>
              <a:cs typeface="Arial" panose="020B0604020202020204" pitchFamily="34" charset="0"/>
            </a:rPr>
            <a:t>This model is designed to provide those starting a business or already running a business with </a:t>
          </a:r>
          <a:r>
            <a:rPr lang="en-US" sz="1200" b="0" i="0" u="none" strike="noStrike" baseline="0">
              <a:solidFill>
                <a:sysClr val="windowText" lastClr="000000"/>
              </a:solidFill>
              <a:latin typeface="Arial" panose="020B0604020202020204" pitchFamily="34" charset="0"/>
              <a:cs typeface="Arial" panose="020B0604020202020204" pitchFamily="34" charset="0"/>
            </a:rPr>
            <a:t>information that will allow them to make a "go /no-go" decision. It will help a potential entrepreneur project operating profit, develop a projected income statement, balance sheet and cash flow forecast.</a:t>
          </a: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 </a:t>
          </a: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The workbook contains a number of worksheets, each documented two ways. Extensive directions and guidance for a particular page or on a specific topic are found in text boxes (like this one) on pages that are not self-explanatory.</a:t>
          </a: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chemeClr val="tx1"/>
              </a:solidFill>
              <a:latin typeface="Arial" panose="020B0604020202020204" pitchFamily="34" charset="0"/>
              <a:cs typeface="Arial" panose="020B0604020202020204" pitchFamily="34" charset="0"/>
            </a:rPr>
            <a:t>The second way this workbook is documented is using Excel notes in a given cell. Notes are normally hidden from sight. </a:t>
          </a:r>
          <a:r>
            <a:rPr lang="en-US" sz="1200" b="1" i="0" u="none" strike="noStrike" baseline="0">
              <a:solidFill>
                <a:srgbClr val="ED0000"/>
              </a:solidFill>
              <a:latin typeface="Arial" panose="020B0604020202020204" pitchFamily="34" charset="0"/>
              <a:cs typeface="Arial" panose="020B0604020202020204" pitchFamily="34" charset="0"/>
            </a:rPr>
            <a:t>If you see a red triangle in the upper right corner of a cell, you can hover your mouse over the triangle to see the note</a:t>
          </a:r>
          <a:r>
            <a:rPr lang="en-US" sz="1200" b="0" i="0" u="none" strike="noStrike" baseline="0">
              <a:solidFill>
                <a:schemeClr val="tx1"/>
              </a:solidFill>
              <a:latin typeface="Arial" panose="020B0604020202020204" pitchFamily="34" charset="0"/>
              <a:cs typeface="Arial" panose="020B0604020202020204" pitchFamily="34" charset="0"/>
            </a:rPr>
            <a:t>. As your mouse moves away from the triangle, the note will disappear. (</a:t>
          </a:r>
          <a:r>
            <a:rPr lang="en-US" sz="1200" b="0" i="1" u="none" strike="noStrike" baseline="0">
              <a:solidFill>
                <a:schemeClr val="tx1"/>
              </a:solidFill>
              <a:latin typeface="Arial" panose="020B0604020202020204" pitchFamily="34" charset="0"/>
              <a:cs typeface="Arial" panose="020B0604020202020204" pitchFamily="34" charset="0"/>
            </a:rPr>
            <a:t>If you can see that there is a note, and it's not showing for you when you hover over the cell, right click and select show/hide note or go to the Review menu and select the drop-down menu from Notes and select show/hide note</a:t>
          </a:r>
          <a:r>
            <a:rPr lang="en-US" sz="1200" b="0" i="0" u="none" strike="noStrike" baseline="0">
              <a:solidFill>
                <a:schemeClr val="tx1"/>
              </a:solidFill>
              <a:latin typeface="Arial" panose="020B0604020202020204" pitchFamily="34" charset="0"/>
              <a:cs typeface="Arial" panose="020B0604020202020204" pitchFamily="34" charset="0"/>
            </a:rPr>
            <a:t>.) </a:t>
          </a:r>
        </a:p>
        <a:p>
          <a:pPr algn="l" rtl="0">
            <a:defRPr sz="1000"/>
          </a:pPr>
          <a:endParaRPr lang="en-US" sz="1200" b="0" i="0" u="none" strike="noStrike" baseline="0">
            <a:solidFill>
              <a:srgbClr val="FF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Many cells and formulas in this workbook are locked. If changes are needed, you can unprotect the sheet by going to the "Review" tab and clicking "Unprotect Sheet". The unlock code is "1234." Please use caution when unlocking the spreadsheets. If you want to change a formula, we strongly recommend that you save a copy of this spreadsheet under a different name before doing so. </a:t>
          </a:r>
        </a:p>
        <a:p>
          <a:endParaRPr lang="en-US" sz="1100"/>
        </a:p>
      </xdr:txBody>
    </xdr:sp>
    <xdr:clientData/>
  </xdr:twoCellAnchor>
  <xdr:twoCellAnchor>
    <xdr:from>
      <xdr:col>0</xdr:col>
      <xdr:colOff>687395</xdr:colOff>
      <xdr:row>40</xdr:row>
      <xdr:rowOff>42473</xdr:rowOff>
    </xdr:from>
    <xdr:to>
      <xdr:col>3</xdr:col>
      <xdr:colOff>370948</xdr:colOff>
      <xdr:row>45</xdr:row>
      <xdr:rowOff>45826</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AB5D1B82-9F92-9749-9FA6-20CCE44DEDC3}"/>
            </a:ext>
          </a:extLst>
        </xdr:cNvPr>
        <xdr:cNvSpPr/>
      </xdr:nvSpPr>
      <xdr:spPr>
        <a:xfrm>
          <a:off x="687395" y="8322873"/>
          <a:ext cx="2058453" cy="101935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US" sz="1800" kern="1200">
            <a:solidFill>
              <a:schemeClr val="lt1"/>
            </a:solidFill>
            <a:latin typeface="+mn-lt"/>
            <a:ea typeface="+mn-ea"/>
            <a:cs typeface="+mn-cs"/>
          </a:endParaRPr>
        </a:p>
        <a:p>
          <a:pPr marL="0" indent="0" algn="ctr" defTabSz="914400" rtl="0" eaLnBrk="1" latinLnBrk="0" hangingPunct="1"/>
          <a:r>
            <a:rPr lang="en-US" sz="1800" kern="1200">
              <a:solidFill>
                <a:schemeClr val="lt1"/>
              </a:solidFill>
              <a:latin typeface="+mn-lt"/>
              <a:ea typeface="+mn-ea"/>
              <a:cs typeface="+mn-cs"/>
            </a:rPr>
            <a:t>1. Business Model</a:t>
          </a:r>
        </a:p>
        <a:p>
          <a:pPr marL="0" indent="0" algn="ctr" defTabSz="914400" rtl="0" eaLnBrk="1" latinLnBrk="0" hangingPunct="1"/>
          <a:endParaRPr lang="en-US" sz="1800" kern="1200">
            <a:solidFill>
              <a:schemeClr val="lt1"/>
            </a:solidFill>
            <a:effectLst>
              <a:outerShdw blurRad="50800" dist="38100" dir="5400000" algn="t" rotWithShape="0">
                <a:prstClr val="black">
                  <a:alpha val="40000"/>
                </a:prstClr>
              </a:outerShdw>
            </a:effectLst>
            <a:latin typeface="+mn-lt"/>
            <a:ea typeface="+mn-ea"/>
            <a:cs typeface="+mn-cs"/>
          </a:endParaRPr>
        </a:p>
      </xdr:txBody>
    </xdr:sp>
    <xdr:clientData/>
  </xdr:twoCellAnchor>
  <xdr:twoCellAnchor>
    <xdr:from>
      <xdr:col>3</xdr:col>
      <xdr:colOff>615731</xdr:colOff>
      <xdr:row>40</xdr:row>
      <xdr:rowOff>58539</xdr:rowOff>
    </xdr:from>
    <xdr:to>
      <xdr:col>6</xdr:col>
      <xdr:colOff>197684</xdr:colOff>
      <xdr:row>42</xdr:row>
      <xdr:rowOff>190501</xdr:rowOff>
    </xdr:to>
    <xdr:sp macro="" textlink="">
      <xdr:nvSpPr>
        <xdr:cNvPr id="4" name="Rounded Rectangle 3">
          <a:extLst>
            <a:ext uri="{FF2B5EF4-FFF2-40B4-BE49-F238E27FC236}">
              <a16:creationId xmlns:a16="http://schemas.microsoft.com/office/drawing/2014/main" id="{9270939B-9703-7848-BDCE-C866BC5F08BD}"/>
            </a:ext>
          </a:extLst>
        </xdr:cNvPr>
        <xdr:cNvSpPr/>
      </xdr:nvSpPr>
      <xdr:spPr>
        <a:xfrm>
          <a:off x="2990631" y="8338939"/>
          <a:ext cx="2058453" cy="538362"/>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800"/>
            <a:t>2. Start Up </a:t>
          </a:r>
          <a:r>
            <a:rPr lang="en-US" sz="1800" kern="1200">
              <a:solidFill>
                <a:schemeClr val="lt1"/>
              </a:solidFill>
              <a:latin typeface="+mn-lt"/>
              <a:ea typeface="+mn-ea"/>
              <a:cs typeface="+mn-cs"/>
            </a:rPr>
            <a:t>Costs</a:t>
          </a:r>
          <a:r>
            <a:rPr lang="en-US" sz="1800"/>
            <a:t> </a:t>
          </a:r>
        </a:p>
      </xdr:txBody>
    </xdr:sp>
    <xdr:clientData/>
  </xdr:twoCellAnchor>
  <xdr:twoCellAnchor>
    <xdr:from>
      <xdr:col>6</xdr:col>
      <xdr:colOff>386547</xdr:colOff>
      <xdr:row>40</xdr:row>
      <xdr:rowOff>7865</xdr:rowOff>
    </xdr:from>
    <xdr:to>
      <xdr:col>8</xdr:col>
      <xdr:colOff>609601</xdr:colOff>
      <xdr:row>45</xdr:row>
      <xdr:rowOff>6268</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80A9FF0B-5B4E-A940-A97C-68419B431F74}"/>
            </a:ext>
          </a:extLst>
        </xdr:cNvPr>
        <xdr:cNvSpPr/>
      </xdr:nvSpPr>
      <xdr:spPr>
        <a:xfrm>
          <a:off x="5237947" y="8288265"/>
          <a:ext cx="1874054" cy="101440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3. Operating Expenses</a:t>
          </a:r>
        </a:p>
        <a:p>
          <a:pPr algn="ctr"/>
          <a:endParaRPr lang="en-US" sz="1800"/>
        </a:p>
      </xdr:txBody>
    </xdr:sp>
    <xdr:clientData/>
  </xdr:twoCellAnchor>
  <xdr:twoCellAnchor>
    <xdr:from>
      <xdr:col>7</xdr:col>
      <xdr:colOff>443327</xdr:colOff>
      <xdr:row>51</xdr:row>
      <xdr:rowOff>170397</xdr:rowOff>
    </xdr:from>
    <xdr:to>
      <xdr:col>10</xdr:col>
      <xdr:colOff>25280</xdr:colOff>
      <xdr:row>56</xdr:row>
      <xdr:rowOff>173750</xdr:rowOff>
    </xdr:to>
    <xdr:sp macro="" textlink="">
      <xdr:nvSpPr>
        <xdr:cNvPr id="7" name="Rounded Rectangle 6">
          <a:extLst>
            <a:ext uri="{FF2B5EF4-FFF2-40B4-BE49-F238E27FC236}">
              <a16:creationId xmlns:a16="http://schemas.microsoft.com/office/drawing/2014/main" id="{69F1947C-B634-554A-B392-C29D54700D93}"/>
            </a:ext>
          </a:extLst>
        </xdr:cNvPr>
        <xdr:cNvSpPr/>
      </xdr:nvSpPr>
      <xdr:spPr>
        <a:xfrm>
          <a:off x="6120227" y="10685997"/>
          <a:ext cx="2058453" cy="1019353"/>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Financial Analysis</a:t>
          </a:r>
        </a:p>
        <a:p>
          <a:pPr algn="l"/>
          <a:endParaRPr lang="en-US" sz="1800"/>
        </a:p>
      </xdr:txBody>
    </xdr:sp>
    <xdr:clientData/>
  </xdr:twoCellAnchor>
  <xdr:twoCellAnchor>
    <xdr:from>
      <xdr:col>13</xdr:col>
      <xdr:colOff>773645</xdr:colOff>
      <xdr:row>39</xdr:row>
      <xdr:rowOff>166557</xdr:rowOff>
    </xdr:from>
    <xdr:to>
      <xdr:col>16</xdr:col>
      <xdr:colOff>228600</xdr:colOff>
      <xdr:row>44</xdr:row>
      <xdr:rowOff>101600</xdr:rowOff>
    </xdr:to>
    <xdr:sp macro="" textlink="">
      <xdr:nvSpPr>
        <xdr:cNvPr id="8" name="Rounded Rectangle 7">
          <a:hlinkClick xmlns:r="http://schemas.openxmlformats.org/officeDocument/2006/relationships" r:id="rId4"/>
          <a:extLst>
            <a:ext uri="{FF2B5EF4-FFF2-40B4-BE49-F238E27FC236}">
              <a16:creationId xmlns:a16="http://schemas.microsoft.com/office/drawing/2014/main" id="{A154914E-AD2E-FA4C-A951-E9E9E079DDDD}"/>
            </a:ext>
          </a:extLst>
        </xdr:cNvPr>
        <xdr:cNvSpPr/>
      </xdr:nvSpPr>
      <xdr:spPr>
        <a:xfrm>
          <a:off x="11403545" y="8243757"/>
          <a:ext cx="1931455" cy="95104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6. Funding</a:t>
          </a:r>
        </a:p>
        <a:p>
          <a:pPr algn="ctr"/>
          <a:endParaRPr lang="en-US" sz="1800"/>
        </a:p>
      </xdr:txBody>
    </xdr:sp>
    <xdr:clientData/>
  </xdr:twoCellAnchor>
  <xdr:twoCellAnchor>
    <xdr:from>
      <xdr:col>13</xdr:col>
      <xdr:colOff>284499</xdr:colOff>
      <xdr:row>61</xdr:row>
      <xdr:rowOff>90299</xdr:rowOff>
    </xdr:from>
    <xdr:to>
      <xdr:col>15</xdr:col>
      <xdr:colOff>691952</xdr:colOff>
      <xdr:row>66</xdr:row>
      <xdr:rowOff>93652</xdr:rowOff>
    </xdr:to>
    <xdr:sp macro="" textlink="">
      <xdr:nvSpPr>
        <xdr:cNvPr id="9" name="Rounded Rectangle 8">
          <a:hlinkClick xmlns:r="http://schemas.openxmlformats.org/officeDocument/2006/relationships" r:id="rId5"/>
          <a:extLst>
            <a:ext uri="{FF2B5EF4-FFF2-40B4-BE49-F238E27FC236}">
              <a16:creationId xmlns:a16="http://schemas.microsoft.com/office/drawing/2014/main" id="{32D22528-23BC-E847-A0FA-880823CE7C75}"/>
            </a:ext>
          </a:extLst>
        </xdr:cNvPr>
        <xdr:cNvSpPr/>
      </xdr:nvSpPr>
      <xdr:spPr>
        <a:xfrm>
          <a:off x="10914399" y="12637899"/>
          <a:ext cx="2058453" cy="1019353"/>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Proforma Balance Sheets</a:t>
          </a:r>
        </a:p>
        <a:p>
          <a:pPr algn="l"/>
          <a:endParaRPr lang="en-US" sz="1800"/>
        </a:p>
      </xdr:txBody>
    </xdr:sp>
    <xdr:clientData/>
  </xdr:twoCellAnchor>
  <xdr:twoCellAnchor>
    <xdr:from>
      <xdr:col>9</xdr:col>
      <xdr:colOff>435110</xdr:colOff>
      <xdr:row>61</xdr:row>
      <xdr:rowOff>90302</xdr:rowOff>
    </xdr:from>
    <xdr:to>
      <xdr:col>12</xdr:col>
      <xdr:colOff>17063</xdr:colOff>
      <xdr:row>66</xdr:row>
      <xdr:rowOff>93655</xdr:rowOff>
    </xdr:to>
    <xdr:sp macro="" textlink="">
      <xdr:nvSpPr>
        <xdr:cNvPr id="10" name="Rounded Rectangle 9">
          <a:hlinkClick xmlns:r="http://schemas.openxmlformats.org/officeDocument/2006/relationships" r:id="rId6"/>
          <a:extLst>
            <a:ext uri="{FF2B5EF4-FFF2-40B4-BE49-F238E27FC236}">
              <a16:creationId xmlns:a16="http://schemas.microsoft.com/office/drawing/2014/main" id="{9754688F-A210-6146-BFAC-66DB69A56778}"/>
            </a:ext>
          </a:extLst>
        </xdr:cNvPr>
        <xdr:cNvSpPr/>
      </xdr:nvSpPr>
      <xdr:spPr>
        <a:xfrm>
          <a:off x="7763010" y="12637902"/>
          <a:ext cx="2058453" cy="1019353"/>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Proforma P&amp;L</a:t>
          </a:r>
        </a:p>
        <a:p>
          <a:pPr algn="ctr"/>
          <a:endParaRPr lang="en-US" sz="1800"/>
        </a:p>
      </xdr:txBody>
    </xdr:sp>
    <xdr:clientData/>
  </xdr:twoCellAnchor>
  <xdr:twoCellAnchor>
    <xdr:from>
      <xdr:col>1</xdr:col>
      <xdr:colOff>619868</xdr:colOff>
      <xdr:row>61</xdr:row>
      <xdr:rowOff>103002</xdr:rowOff>
    </xdr:from>
    <xdr:to>
      <xdr:col>4</xdr:col>
      <xdr:colOff>201821</xdr:colOff>
      <xdr:row>66</xdr:row>
      <xdr:rowOff>106355</xdr:rowOff>
    </xdr:to>
    <xdr:sp macro="" textlink="">
      <xdr:nvSpPr>
        <xdr:cNvPr id="11" name="Rounded Rectangle 10">
          <a:hlinkClick xmlns:r="http://schemas.openxmlformats.org/officeDocument/2006/relationships" r:id="rId7"/>
          <a:extLst>
            <a:ext uri="{FF2B5EF4-FFF2-40B4-BE49-F238E27FC236}">
              <a16:creationId xmlns:a16="http://schemas.microsoft.com/office/drawing/2014/main" id="{04881B9F-0F3B-3F46-8372-90408CD2B569}"/>
            </a:ext>
          </a:extLst>
        </xdr:cNvPr>
        <xdr:cNvSpPr/>
      </xdr:nvSpPr>
      <xdr:spPr>
        <a:xfrm>
          <a:off x="1343768" y="12650602"/>
          <a:ext cx="2058453" cy="101935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US" sz="1800" kern="1200">
            <a:solidFill>
              <a:schemeClr val="lt1"/>
            </a:solidFill>
            <a:latin typeface="+mn-lt"/>
            <a:ea typeface="+mn-ea"/>
            <a:cs typeface="+mn-cs"/>
          </a:endParaRPr>
        </a:p>
        <a:p>
          <a:pPr marL="0" indent="0" algn="ctr" defTabSz="914400" rtl="0" eaLnBrk="1" latinLnBrk="0" hangingPunct="1"/>
          <a:r>
            <a:rPr lang="en-US" sz="1800" kern="1200">
              <a:solidFill>
                <a:schemeClr val="lt1"/>
              </a:solidFill>
              <a:latin typeface="+mn-lt"/>
              <a:ea typeface="+mn-ea"/>
              <a:cs typeface="+mn-cs"/>
            </a:rPr>
            <a:t>7. Cash Flow Projections</a:t>
          </a:r>
        </a:p>
        <a:p>
          <a:pPr marL="0" indent="0" algn="ctr" defTabSz="914400" rtl="0" eaLnBrk="1" latinLnBrk="0" hangingPunct="1"/>
          <a:endParaRPr lang="en-US" sz="1800" kern="1200">
            <a:solidFill>
              <a:schemeClr val="lt1"/>
            </a:solidFill>
            <a:latin typeface="+mn-lt"/>
            <a:ea typeface="+mn-ea"/>
            <a:cs typeface="+mn-cs"/>
          </a:endParaRPr>
        </a:p>
      </xdr:txBody>
    </xdr:sp>
    <xdr:clientData/>
  </xdr:twoCellAnchor>
  <xdr:twoCellAnchor>
    <xdr:from>
      <xdr:col>5</xdr:col>
      <xdr:colOff>451093</xdr:colOff>
      <xdr:row>61</xdr:row>
      <xdr:rowOff>77599</xdr:rowOff>
    </xdr:from>
    <xdr:to>
      <xdr:col>8</xdr:col>
      <xdr:colOff>33046</xdr:colOff>
      <xdr:row>66</xdr:row>
      <xdr:rowOff>80952</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FDE7EF19-A057-9F40-9D82-2B2CB2A2C947}"/>
            </a:ext>
          </a:extLst>
        </xdr:cNvPr>
        <xdr:cNvSpPr/>
      </xdr:nvSpPr>
      <xdr:spPr>
        <a:xfrm>
          <a:off x="4476993" y="12625199"/>
          <a:ext cx="2058453" cy="1019353"/>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Enterprise Budget</a:t>
          </a:r>
        </a:p>
        <a:p>
          <a:pPr algn="l"/>
          <a:endParaRPr lang="en-US" sz="1800"/>
        </a:p>
      </xdr:txBody>
    </xdr:sp>
    <xdr:clientData/>
  </xdr:twoCellAnchor>
  <xdr:twoCellAnchor>
    <xdr:from>
      <xdr:col>7</xdr:col>
      <xdr:colOff>12100</xdr:colOff>
      <xdr:row>67</xdr:row>
      <xdr:rowOff>164910</xdr:rowOff>
    </xdr:from>
    <xdr:to>
      <xdr:col>8</xdr:col>
      <xdr:colOff>622186</xdr:colOff>
      <xdr:row>72</xdr:row>
      <xdr:rowOff>22371</xdr:rowOff>
    </xdr:to>
    <xdr:sp macro="" textlink="">
      <xdr:nvSpPr>
        <xdr:cNvPr id="14" name="Rounded Rectangle 13">
          <a:extLst>
            <a:ext uri="{FF2B5EF4-FFF2-40B4-BE49-F238E27FC236}">
              <a16:creationId xmlns:a16="http://schemas.microsoft.com/office/drawing/2014/main" id="{FE2370F1-7210-FD45-9BF9-6D2221BE1D4E}"/>
            </a:ext>
          </a:extLst>
        </xdr:cNvPr>
        <xdr:cNvSpPr/>
      </xdr:nvSpPr>
      <xdr:spPr>
        <a:xfrm>
          <a:off x="5689000" y="13931710"/>
          <a:ext cx="1435586" cy="873461"/>
        </a:xfrm>
        <a:prstGeom prst="round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Breakeven Analysis</a:t>
          </a:r>
        </a:p>
        <a:p>
          <a:pPr algn="l"/>
          <a:endParaRPr lang="en-US" sz="1800"/>
        </a:p>
      </xdr:txBody>
    </xdr:sp>
    <xdr:clientData/>
  </xdr:twoCellAnchor>
  <xdr:twoCellAnchor>
    <xdr:from>
      <xdr:col>4</xdr:col>
      <xdr:colOff>558800</xdr:colOff>
      <xdr:row>67</xdr:row>
      <xdr:rowOff>164911</xdr:rowOff>
    </xdr:from>
    <xdr:to>
      <xdr:col>6</xdr:col>
      <xdr:colOff>343386</xdr:colOff>
      <xdr:row>72</xdr:row>
      <xdr:rowOff>22371</xdr:rowOff>
    </xdr:to>
    <xdr:sp macro="" textlink="">
      <xdr:nvSpPr>
        <xdr:cNvPr id="15" name="Rounded Rectangle 14">
          <a:hlinkClick xmlns:r="http://schemas.openxmlformats.org/officeDocument/2006/relationships" r:id="rId9"/>
          <a:extLst>
            <a:ext uri="{FF2B5EF4-FFF2-40B4-BE49-F238E27FC236}">
              <a16:creationId xmlns:a16="http://schemas.microsoft.com/office/drawing/2014/main" id="{11DE480F-240E-7644-9565-F0494EF0F410}"/>
            </a:ext>
          </a:extLst>
        </xdr:cNvPr>
        <xdr:cNvSpPr/>
      </xdr:nvSpPr>
      <xdr:spPr>
        <a:xfrm>
          <a:off x="3759200" y="13931711"/>
          <a:ext cx="1435586" cy="873460"/>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800"/>
            <a:t>Sensitivity Analysis</a:t>
          </a:r>
        </a:p>
        <a:p>
          <a:pPr algn="l"/>
          <a:endParaRPr lang="en-US" sz="1800"/>
        </a:p>
      </xdr:txBody>
    </xdr:sp>
    <xdr:clientData/>
  </xdr:twoCellAnchor>
  <xdr:twoCellAnchor>
    <xdr:from>
      <xdr:col>11</xdr:col>
      <xdr:colOff>313565</xdr:colOff>
      <xdr:row>39</xdr:row>
      <xdr:rowOff>165100</xdr:rowOff>
    </xdr:from>
    <xdr:to>
      <xdr:col>13</xdr:col>
      <xdr:colOff>546101</xdr:colOff>
      <xdr:row>44</xdr:row>
      <xdr:rowOff>168453</xdr:rowOff>
    </xdr:to>
    <xdr:sp macro="" textlink="">
      <xdr:nvSpPr>
        <xdr:cNvPr id="18" name="Rounded Rectangle 17">
          <a:hlinkClick xmlns:r="http://schemas.openxmlformats.org/officeDocument/2006/relationships" r:id="rId10"/>
          <a:extLst>
            <a:ext uri="{FF2B5EF4-FFF2-40B4-BE49-F238E27FC236}">
              <a16:creationId xmlns:a16="http://schemas.microsoft.com/office/drawing/2014/main" id="{AA052DE5-7496-824D-9BA0-EF1C5AF75897}"/>
            </a:ext>
          </a:extLst>
        </xdr:cNvPr>
        <xdr:cNvSpPr/>
      </xdr:nvSpPr>
      <xdr:spPr>
        <a:xfrm>
          <a:off x="9292465" y="8242300"/>
          <a:ext cx="1883536" cy="101935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800"/>
            <a:t>5.</a:t>
          </a:r>
          <a:r>
            <a:rPr lang="en-US" sz="1800" baseline="0"/>
            <a:t> </a:t>
          </a:r>
          <a:r>
            <a:rPr lang="en-US" sz="1800"/>
            <a:t>Beginning Balance Sheet</a:t>
          </a:r>
        </a:p>
      </xdr:txBody>
    </xdr:sp>
    <xdr:clientData/>
  </xdr:twoCellAnchor>
  <xdr:twoCellAnchor>
    <xdr:from>
      <xdr:col>3</xdr:col>
      <xdr:colOff>332790</xdr:colOff>
      <xdr:row>45</xdr:row>
      <xdr:rowOff>31668</xdr:rowOff>
    </xdr:from>
    <xdr:to>
      <xdr:col>7</xdr:col>
      <xdr:colOff>447251</xdr:colOff>
      <xdr:row>52</xdr:row>
      <xdr:rowOff>124140</xdr:rowOff>
    </xdr:to>
    <xdr:cxnSp macro="">
      <xdr:nvCxnSpPr>
        <xdr:cNvPr id="19" name="Straight Arrow Connector 18">
          <a:extLst>
            <a:ext uri="{FF2B5EF4-FFF2-40B4-BE49-F238E27FC236}">
              <a16:creationId xmlns:a16="http://schemas.microsoft.com/office/drawing/2014/main" id="{8AE1136D-8AEF-8618-FD18-6BCF2491EEA2}"/>
            </a:ext>
            <a:ext uri="{C183D7F6-B498-43B3-948B-1728B52AA6E4}">
              <adec:decorative xmlns:adec="http://schemas.microsoft.com/office/drawing/2017/decorative" val="1"/>
            </a:ext>
          </a:extLst>
        </xdr:cNvPr>
        <xdr:cNvCxnSpPr/>
      </xdr:nvCxnSpPr>
      <xdr:spPr>
        <a:xfrm>
          <a:off x="2707690" y="9328068"/>
          <a:ext cx="3416461" cy="1514872"/>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529696</xdr:colOff>
      <xdr:row>66</xdr:row>
      <xdr:rowOff>79381</xdr:rowOff>
    </xdr:from>
    <xdr:to>
      <xdr:col>7</xdr:col>
      <xdr:colOff>529696</xdr:colOff>
      <xdr:row>67</xdr:row>
      <xdr:rowOff>164911</xdr:rowOff>
    </xdr:to>
    <xdr:cxnSp macro="">
      <xdr:nvCxnSpPr>
        <xdr:cNvPr id="20" name="Straight Arrow Connector 19">
          <a:extLst>
            <a:ext uri="{FF2B5EF4-FFF2-40B4-BE49-F238E27FC236}">
              <a16:creationId xmlns:a16="http://schemas.microsoft.com/office/drawing/2014/main" id="{8CE85B13-53DD-5144-03C6-0F0C12698805}"/>
            </a:ext>
            <a:ext uri="{C183D7F6-B498-43B3-948B-1728B52AA6E4}">
              <adec:decorative xmlns:adec="http://schemas.microsoft.com/office/drawing/2017/decorative" val="1"/>
            </a:ext>
          </a:extLst>
        </xdr:cNvPr>
        <xdr:cNvCxnSpPr>
          <a:cxnSpLocks/>
        </xdr:cNvCxnSpPr>
      </xdr:nvCxnSpPr>
      <xdr:spPr>
        <a:xfrm>
          <a:off x="6206596" y="13642981"/>
          <a:ext cx="0" cy="28873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482600</xdr:colOff>
      <xdr:row>45</xdr:row>
      <xdr:rowOff>25400</xdr:rowOff>
    </xdr:from>
    <xdr:to>
      <xdr:col>7</xdr:col>
      <xdr:colOff>673100</xdr:colOff>
      <xdr:row>51</xdr:row>
      <xdr:rowOff>165100</xdr:rowOff>
    </xdr:to>
    <xdr:cxnSp macro="">
      <xdr:nvCxnSpPr>
        <xdr:cNvPr id="22" name="Straight Arrow Connector 21">
          <a:extLst>
            <a:ext uri="{FF2B5EF4-FFF2-40B4-BE49-F238E27FC236}">
              <a16:creationId xmlns:a16="http://schemas.microsoft.com/office/drawing/2014/main" id="{627FED1A-2C31-7605-A534-D88A74373E91}"/>
            </a:ext>
            <a:ext uri="{C183D7F6-B498-43B3-948B-1728B52AA6E4}">
              <adec:decorative xmlns:adec="http://schemas.microsoft.com/office/drawing/2017/decorative" val="1"/>
            </a:ext>
          </a:extLst>
        </xdr:cNvPr>
        <xdr:cNvCxnSpPr>
          <a:cxnSpLocks/>
        </xdr:cNvCxnSpPr>
      </xdr:nvCxnSpPr>
      <xdr:spPr>
        <a:xfrm>
          <a:off x="4508500" y="9321800"/>
          <a:ext cx="1841500" cy="135890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215653</xdr:colOff>
      <xdr:row>56</xdr:row>
      <xdr:rowOff>139700</xdr:rowOff>
    </xdr:from>
    <xdr:to>
      <xdr:col>7</xdr:col>
      <xdr:colOff>406400</xdr:colOff>
      <xdr:row>61</xdr:row>
      <xdr:rowOff>179859</xdr:rowOff>
    </xdr:to>
    <xdr:cxnSp macro="">
      <xdr:nvCxnSpPr>
        <xdr:cNvPr id="24" name="Straight Arrow Connector 23">
          <a:extLst>
            <a:ext uri="{FF2B5EF4-FFF2-40B4-BE49-F238E27FC236}">
              <a16:creationId xmlns:a16="http://schemas.microsoft.com/office/drawing/2014/main" id="{B864171B-F218-0FA4-199C-6749EC0F0C6A}"/>
            </a:ext>
            <a:ext uri="{C183D7F6-B498-43B3-948B-1728B52AA6E4}">
              <adec:decorative xmlns:adec="http://schemas.microsoft.com/office/drawing/2017/decorative" val="1"/>
            </a:ext>
          </a:extLst>
        </xdr:cNvPr>
        <xdr:cNvCxnSpPr>
          <a:cxnSpLocks/>
        </xdr:cNvCxnSpPr>
      </xdr:nvCxnSpPr>
      <xdr:spPr>
        <a:xfrm flipH="1">
          <a:off x="3416053" y="11671300"/>
          <a:ext cx="2667247" cy="1056159"/>
        </a:xfrm>
        <a:prstGeom prst="straightConnector1">
          <a:avLst/>
        </a:prstGeom>
        <a:ln w="508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615</xdr:colOff>
      <xdr:row>44</xdr:row>
      <xdr:rowOff>114300</xdr:rowOff>
    </xdr:from>
    <xdr:to>
      <xdr:col>14</xdr:col>
      <xdr:colOff>12700</xdr:colOff>
      <xdr:row>52</xdr:row>
      <xdr:rowOff>81667</xdr:rowOff>
    </xdr:to>
    <xdr:cxnSp macro="">
      <xdr:nvCxnSpPr>
        <xdr:cNvPr id="25" name="Straight Arrow Connector 24">
          <a:extLst>
            <a:ext uri="{FF2B5EF4-FFF2-40B4-BE49-F238E27FC236}">
              <a16:creationId xmlns:a16="http://schemas.microsoft.com/office/drawing/2014/main" id="{BA45D896-5E58-AAFF-4A92-EBA8AA53770D}"/>
            </a:ext>
            <a:ext uri="{C183D7F6-B498-43B3-948B-1728B52AA6E4}">
              <adec:decorative xmlns:adec="http://schemas.microsoft.com/office/drawing/2017/decorative" val="1"/>
            </a:ext>
          </a:extLst>
        </xdr:cNvPr>
        <xdr:cNvCxnSpPr>
          <a:cxnSpLocks/>
        </xdr:cNvCxnSpPr>
      </xdr:nvCxnSpPr>
      <xdr:spPr>
        <a:xfrm flipH="1">
          <a:off x="8154015" y="9207500"/>
          <a:ext cx="3314085" cy="1592967"/>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498074</xdr:colOff>
      <xdr:row>45</xdr:row>
      <xdr:rowOff>6268</xdr:rowOff>
    </xdr:from>
    <xdr:to>
      <xdr:col>8</xdr:col>
      <xdr:colOff>520054</xdr:colOff>
      <xdr:row>51</xdr:row>
      <xdr:rowOff>157697</xdr:rowOff>
    </xdr:to>
    <xdr:cxnSp macro="">
      <xdr:nvCxnSpPr>
        <xdr:cNvPr id="26" name="Straight Arrow Connector 25">
          <a:extLst>
            <a:ext uri="{FF2B5EF4-FFF2-40B4-BE49-F238E27FC236}">
              <a16:creationId xmlns:a16="http://schemas.microsoft.com/office/drawing/2014/main" id="{EC0B1968-CE0E-24EE-5D00-563AB9A0020F}"/>
            </a:ext>
            <a:ext uri="{C183D7F6-B498-43B3-948B-1728B52AA6E4}">
              <adec:decorative xmlns:adec="http://schemas.microsoft.com/office/drawing/2017/decorative" val="1"/>
            </a:ext>
          </a:extLst>
        </xdr:cNvPr>
        <xdr:cNvCxnSpPr>
          <a:cxnSpLocks/>
          <a:stCxn id="5" idx="2"/>
        </xdr:cNvCxnSpPr>
      </xdr:nvCxnSpPr>
      <xdr:spPr>
        <a:xfrm>
          <a:off x="6174974" y="9302668"/>
          <a:ext cx="847480" cy="1370629"/>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56</xdr:row>
      <xdr:rowOff>165100</xdr:rowOff>
    </xdr:from>
    <xdr:to>
      <xdr:col>13</xdr:col>
      <xdr:colOff>267626</xdr:colOff>
      <xdr:row>61</xdr:row>
      <xdr:rowOff>179859</xdr:rowOff>
    </xdr:to>
    <xdr:cxnSp macro="">
      <xdr:nvCxnSpPr>
        <xdr:cNvPr id="28" name="Straight Arrow Connector 27">
          <a:extLst>
            <a:ext uri="{FF2B5EF4-FFF2-40B4-BE49-F238E27FC236}">
              <a16:creationId xmlns:a16="http://schemas.microsoft.com/office/drawing/2014/main" id="{F4E82941-8E38-2095-D22E-C051D5EECB91}"/>
            </a:ext>
            <a:ext uri="{C183D7F6-B498-43B3-948B-1728B52AA6E4}">
              <adec:decorative xmlns:adec="http://schemas.microsoft.com/office/drawing/2017/decorative" val="1"/>
            </a:ext>
          </a:extLst>
        </xdr:cNvPr>
        <xdr:cNvCxnSpPr>
          <a:cxnSpLocks/>
        </xdr:cNvCxnSpPr>
      </xdr:nvCxnSpPr>
      <xdr:spPr>
        <a:xfrm>
          <a:off x="8191500" y="11696700"/>
          <a:ext cx="2706026" cy="1030759"/>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13437</xdr:colOff>
      <xdr:row>57</xdr:row>
      <xdr:rowOff>85234</xdr:rowOff>
    </xdr:from>
    <xdr:to>
      <xdr:col>9</xdr:col>
      <xdr:colOff>601574</xdr:colOff>
      <xdr:row>61</xdr:row>
      <xdr:rowOff>90300</xdr:rowOff>
    </xdr:to>
    <xdr:cxnSp macro="">
      <xdr:nvCxnSpPr>
        <xdr:cNvPr id="29" name="Straight Arrow Connector 28">
          <a:extLst>
            <a:ext uri="{FF2B5EF4-FFF2-40B4-BE49-F238E27FC236}">
              <a16:creationId xmlns:a16="http://schemas.microsoft.com/office/drawing/2014/main" id="{8CA74125-D9DE-E00B-B2E5-C7093C6BA251}"/>
            </a:ext>
            <a:ext uri="{C183D7F6-B498-43B3-948B-1728B52AA6E4}">
              <adec:decorative xmlns:adec="http://schemas.microsoft.com/office/drawing/2017/decorative" val="1"/>
            </a:ext>
          </a:extLst>
        </xdr:cNvPr>
        <xdr:cNvCxnSpPr>
          <a:cxnSpLocks/>
        </xdr:cNvCxnSpPr>
      </xdr:nvCxnSpPr>
      <xdr:spPr>
        <a:xfrm>
          <a:off x="7341337" y="11820034"/>
          <a:ext cx="588137" cy="817866"/>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638783</xdr:colOff>
      <xdr:row>57</xdr:row>
      <xdr:rowOff>85234</xdr:rowOff>
    </xdr:from>
    <xdr:to>
      <xdr:col>8</xdr:col>
      <xdr:colOff>365493</xdr:colOff>
      <xdr:row>61</xdr:row>
      <xdr:rowOff>61225</xdr:rowOff>
    </xdr:to>
    <xdr:cxnSp macro="">
      <xdr:nvCxnSpPr>
        <xdr:cNvPr id="30" name="Straight Arrow Connector 29">
          <a:extLst>
            <a:ext uri="{FF2B5EF4-FFF2-40B4-BE49-F238E27FC236}">
              <a16:creationId xmlns:a16="http://schemas.microsoft.com/office/drawing/2014/main" id="{97EFB757-C9E9-70ED-F368-56FEFE4731B1}"/>
            </a:ext>
            <a:ext uri="{C183D7F6-B498-43B3-948B-1728B52AA6E4}">
              <adec:decorative xmlns:adec="http://schemas.microsoft.com/office/drawing/2017/decorative" val="1"/>
            </a:ext>
          </a:extLst>
        </xdr:cNvPr>
        <xdr:cNvCxnSpPr>
          <a:cxnSpLocks/>
        </xdr:cNvCxnSpPr>
      </xdr:nvCxnSpPr>
      <xdr:spPr>
        <a:xfrm flipH="1">
          <a:off x="6315683" y="11820034"/>
          <a:ext cx="552210" cy="788791"/>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698200</xdr:colOff>
      <xdr:row>66</xdr:row>
      <xdr:rowOff>79381</xdr:rowOff>
    </xdr:from>
    <xdr:to>
      <xdr:col>5</xdr:col>
      <xdr:colOff>698200</xdr:colOff>
      <xdr:row>67</xdr:row>
      <xdr:rowOff>164911</xdr:rowOff>
    </xdr:to>
    <xdr:cxnSp macro="">
      <xdr:nvCxnSpPr>
        <xdr:cNvPr id="31" name="Straight Arrow Connector 30">
          <a:extLst>
            <a:ext uri="{FF2B5EF4-FFF2-40B4-BE49-F238E27FC236}">
              <a16:creationId xmlns:a16="http://schemas.microsoft.com/office/drawing/2014/main" id="{856840D8-E7E0-BE11-F22A-7BF3078692EB}"/>
            </a:ext>
            <a:ext uri="{C183D7F6-B498-43B3-948B-1728B52AA6E4}">
              <adec:decorative xmlns:adec="http://schemas.microsoft.com/office/drawing/2017/decorative" val="1"/>
            </a:ext>
          </a:extLst>
        </xdr:cNvPr>
        <xdr:cNvCxnSpPr>
          <a:cxnSpLocks/>
        </xdr:cNvCxnSpPr>
      </xdr:nvCxnSpPr>
      <xdr:spPr>
        <a:xfrm>
          <a:off x="4724100" y="13642981"/>
          <a:ext cx="0" cy="28873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596900</xdr:colOff>
      <xdr:row>44</xdr:row>
      <xdr:rowOff>181153</xdr:rowOff>
    </xdr:from>
    <xdr:to>
      <xdr:col>11</xdr:col>
      <xdr:colOff>594933</xdr:colOff>
      <xdr:row>51</xdr:row>
      <xdr:rowOff>177800</xdr:rowOff>
    </xdr:to>
    <xdr:cxnSp macro="">
      <xdr:nvCxnSpPr>
        <xdr:cNvPr id="57" name="Straight Arrow Connector 56">
          <a:extLst>
            <a:ext uri="{FF2B5EF4-FFF2-40B4-BE49-F238E27FC236}">
              <a16:creationId xmlns:a16="http://schemas.microsoft.com/office/drawing/2014/main" id="{9737C821-111D-AC4D-ADB0-18886CB3DFCC}"/>
            </a:ext>
            <a:ext uri="{C183D7F6-B498-43B3-948B-1728B52AA6E4}">
              <adec:decorative xmlns:adec="http://schemas.microsoft.com/office/drawing/2017/decorative" val="1"/>
            </a:ext>
          </a:extLst>
        </xdr:cNvPr>
        <xdr:cNvCxnSpPr>
          <a:cxnSpLocks/>
        </xdr:cNvCxnSpPr>
      </xdr:nvCxnSpPr>
      <xdr:spPr>
        <a:xfrm flipH="1">
          <a:off x="7924800" y="9274353"/>
          <a:ext cx="1649033" cy="1419047"/>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660401</xdr:colOff>
      <xdr:row>43</xdr:row>
      <xdr:rowOff>50800</xdr:rowOff>
    </xdr:from>
    <xdr:to>
      <xdr:col>4</xdr:col>
      <xdr:colOff>660401</xdr:colOff>
      <xdr:row>45</xdr:row>
      <xdr:rowOff>23803</xdr:rowOff>
    </xdr:to>
    <xdr:sp macro="" textlink="">
      <xdr:nvSpPr>
        <xdr:cNvPr id="27" name="Rounded Rectangle 26">
          <a:hlinkClick xmlns:r="http://schemas.openxmlformats.org/officeDocument/2006/relationships" r:id="rId11"/>
          <a:extLst>
            <a:ext uri="{FF2B5EF4-FFF2-40B4-BE49-F238E27FC236}">
              <a16:creationId xmlns:a16="http://schemas.microsoft.com/office/drawing/2014/main" id="{3F3ED324-BBDE-0949-B963-47BDF37B72D5}"/>
            </a:ext>
          </a:extLst>
        </xdr:cNvPr>
        <xdr:cNvSpPr/>
      </xdr:nvSpPr>
      <xdr:spPr>
        <a:xfrm>
          <a:off x="3035301" y="8940800"/>
          <a:ext cx="825500" cy="37940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200"/>
            <a:t>nursery</a:t>
          </a:r>
        </a:p>
        <a:p>
          <a:pPr algn="ctr"/>
          <a:endParaRPr lang="en-US" sz="1800"/>
        </a:p>
      </xdr:txBody>
    </xdr:sp>
    <xdr:clientData/>
  </xdr:twoCellAnchor>
  <xdr:twoCellAnchor>
    <xdr:from>
      <xdr:col>5</xdr:col>
      <xdr:colOff>177801</xdr:colOff>
      <xdr:row>43</xdr:row>
      <xdr:rowOff>38100</xdr:rowOff>
    </xdr:from>
    <xdr:to>
      <xdr:col>6</xdr:col>
      <xdr:colOff>177801</xdr:colOff>
      <xdr:row>45</xdr:row>
      <xdr:rowOff>11103</xdr:rowOff>
    </xdr:to>
    <xdr:sp macro="" textlink="">
      <xdr:nvSpPr>
        <xdr:cNvPr id="33" name="Rounded Rectangle 32">
          <a:hlinkClick xmlns:r="http://schemas.openxmlformats.org/officeDocument/2006/relationships" r:id="rId12"/>
          <a:extLst>
            <a:ext uri="{FF2B5EF4-FFF2-40B4-BE49-F238E27FC236}">
              <a16:creationId xmlns:a16="http://schemas.microsoft.com/office/drawing/2014/main" id="{85C89E86-F77D-0547-9E84-B4935C648B58}"/>
            </a:ext>
          </a:extLst>
        </xdr:cNvPr>
        <xdr:cNvSpPr/>
      </xdr:nvSpPr>
      <xdr:spPr>
        <a:xfrm>
          <a:off x="4203701" y="8928100"/>
          <a:ext cx="825500" cy="37940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800"/>
        </a:p>
        <a:p>
          <a:pPr algn="ctr"/>
          <a:r>
            <a:rPr lang="en-US" sz="1200"/>
            <a:t>farm</a:t>
          </a:r>
        </a:p>
        <a:p>
          <a:pPr algn="ctr"/>
          <a:endParaRPr lang="en-US" sz="1800"/>
        </a:p>
      </xdr:txBody>
    </xdr:sp>
    <xdr:clientData/>
  </xdr:twoCellAnchor>
  <xdr:twoCellAnchor>
    <xdr:from>
      <xdr:col>1</xdr:col>
      <xdr:colOff>35984</xdr:colOff>
      <xdr:row>30</xdr:row>
      <xdr:rowOff>76200</xdr:rowOff>
    </xdr:from>
    <xdr:to>
      <xdr:col>9</xdr:col>
      <xdr:colOff>122768</xdr:colOff>
      <xdr:row>38</xdr:row>
      <xdr:rowOff>25400</xdr:rowOff>
    </xdr:to>
    <xdr:sp macro="" textlink="">
      <xdr:nvSpPr>
        <xdr:cNvPr id="6" name="TextBox 5">
          <a:extLst>
            <a:ext uri="{FF2B5EF4-FFF2-40B4-BE49-F238E27FC236}">
              <a16:creationId xmlns:a16="http://schemas.microsoft.com/office/drawing/2014/main" id="{A322581F-03EA-014B-8EC1-3A3A1027BC0C}"/>
            </a:ext>
          </a:extLst>
        </xdr:cNvPr>
        <xdr:cNvSpPr txBox="1"/>
      </xdr:nvSpPr>
      <xdr:spPr bwMode="auto">
        <a:xfrm>
          <a:off x="759884" y="6324600"/>
          <a:ext cx="6690784" cy="1574800"/>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2000">
              <a:solidFill>
                <a:schemeClr val="tx1"/>
              </a:solidFill>
              <a:effectLst/>
              <a:latin typeface="Arial" panose="020B0604020202020204" pitchFamily="34" charset="0"/>
              <a:ea typeface="+mn-ea"/>
              <a:cs typeface="Arial" panose="020B0604020202020204" pitchFamily="34" charset="0"/>
            </a:rPr>
            <a:t>Attribution: </a:t>
          </a:r>
          <a:r>
            <a:rPr lang="en-US" sz="1200">
              <a:solidFill>
                <a:schemeClr val="tx1"/>
              </a:solidFill>
              <a:effectLst/>
              <a:latin typeface="Arial" panose="020B0604020202020204" pitchFamily="34" charset="0"/>
              <a:ea typeface="+mn-ea"/>
              <a:cs typeface="Arial" panose="020B0604020202020204" pitchFamily="34" charset="0"/>
            </a:rPr>
            <a:t>This workbook is based on the Financial Projections Template provided through the U.S.</a:t>
          </a:r>
          <a:r>
            <a:rPr lang="en-US" sz="1200" baseline="0">
              <a:solidFill>
                <a:schemeClr val="tx1"/>
              </a:solidFill>
              <a:effectLst/>
              <a:latin typeface="Arial" panose="020B0604020202020204" pitchFamily="34" charset="0"/>
              <a:ea typeface="+mn-ea"/>
              <a:cs typeface="Arial" panose="020B0604020202020204" pitchFamily="34" charset="0"/>
            </a:rPr>
            <a:t> Small Business Administration's SCORE program. The original template can be found at the following link: https://www.score.org/resource/template/financial-projections-template. </a:t>
          </a:r>
        </a:p>
        <a:p>
          <a:pPr marL="0" indent="0"/>
          <a:endParaRPr lang="en-US" sz="1200" b="1" i="0" u="none" strike="noStrike" baseline="0">
            <a:solidFill>
              <a:schemeClr val="tx1"/>
            </a:solidFill>
            <a:effectLst/>
            <a:latin typeface="Arial" panose="020B0604020202020204" pitchFamily="34" charset="0"/>
            <a:ea typeface="+mn-ea"/>
            <a:cs typeface="Arial" panose="020B0604020202020204" pitchFamily="34" charset="0"/>
          </a:endParaRPr>
        </a:p>
        <a:p>
          <a:pPr marL="0" indent="0"/>
          <a:r>
            <a:rPr lang="en-US" sz="1200" b="1" i="0" u="none" strike="noStrike">
              <a:solidFill>
                <a:schemeClr val="dk1"/>
              </a:solidFill>
              <a:effectLst/>
              <a:latin typeface="Arial" panose="020B0604020202020204" pitchFamily="34" charset="0"/>
              <a:ea typeface="+mn-ea"/>
              <a:cs typeface="Arial" panose="020B0604020202020204" pitchFamily="34" charset="0"/>
            </a:rPr>
            <a:t>The project was funded through National Sea Grant award NA21OAR4170087, Project A/E-62, to PI Robert Pomeroy, Connecticut Sea Grant, University of Connecticut.</a:t>
          </a:r>
          <a:endParaRPr lang="en-US" sz="1200" baseline="0">
            <a:solidFill>
              <a:schemeClr val="tx1"/>
            </a:solidFill>
            <a:effectLst/>
            <a:latin typeface="Arial" panose="020B0604020202020204" pitchFamily="34" charset="0"/>
            <a:ea typeface="+mn-ea"/>
            <a:cs typeface="Arial" panose="020B0604020202020204" pitchFamily="34" charset="0"/>
          </a:endParaRP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endParaRPr lang="en-US" sz="1100">
            <a:solidFill>
              <a:schemeClr val="tx1"/>
            </a:solidFill>
            <a:effectLst/>
            <a:latin typeface="Arial" panose="020B0604020202020204" pitchFamily="34" charset="0"/>
            <a:ea typeface="+mn-ea"/>
            <a:cs typeface="Arial" panose="020B0604020202020204" pitchFamily="34" charset="0"/>
          </a:endParaRPr>
        </a:p>
        <a:p>
          <a:pPr marL="0" indent="0"/>
          <a:r>
            <a:rPr lang="en-US" sz="1100">
              <a:solidFill>
                <a:schemeClr val="tx1"/>
              </a:solidFill>
              <a:effectLst/>
              <a:latin typeface="Arial" panose="020B0604020202020204" pitchFamily="34" charset="0"/>
              <a:ea typeface="+mn-ea"/>
              <a:cs typeface="Arial" panose="020B0604020202020204" pitchFamily="34" charset="0"/>
            </a:rPr>
            <a:t>                     </a:t>
          </a:r>
        </a:p>
      </xdr:txBody>
    </xdr:sp>
    <xdr:clientData/>
  </xdr:twoCellAnchor>
  <xdr:twoCellAnchor>
    <xdr:from>
      <xdr:col>8</xdr:col>
      <xdr:colOff>773645</xdr:colOff>
      <xdr:row>40</xdr:row>
      <xdr:rowOff>1457</xdr:rowOff>
    </xdr:from>
    <xdr:to>
      <xdr:col>11</xdr:col>
      <xdr:colOff>165100</xdr:colOff>
      <xdr:row>45</xdr:row>
      <xdr:rowOff>4810</xdr:rowOff>
    </xdr:to>
    <xdr:sp macro="" textlink="">
      <xdr:nvSpPr>
        <xdr:cNvPr id="55" name="Rounded Rectangle 54">
          <a:hlinkClick xmlns:r="http://schemas.openxmlformats.org/officeDocument/2006/relationships" r:id="rId13"/>
          <a:extLst>
            <a:ext uri="{FF2B5EF4-FFF2-40B4-BE49-F238E27FC236}">
              <a16:creationId xmlns:a16="http://schemas.microsoft.com/office/drawing/2014/main" id="{D1137D3D-577D-3148-BBF3-BDE14376E4B2}"/>
            </a:ext>
          </a:extLst>
        </xdr:cNvPr>
        <xdr:cNvSpPr/>
      </xdr:nvSpPr>
      <xdr:spPr>
        <a:xfrm>
          <a:off x="7276045" y="8281857"/>
          <a:ext cx="1867955" cy="101935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800"/>
            <a:t>4.</a:t>
          </a:r>
          <a:r>
            <a:rPr lang="en-US" sz="1800" baseline="0"/>
            <a:t> Non-use Revenue and Expenses </a:t>
          </a:r>
          <a:endParaRPr lang="en-US" sz="1800"/>
        </a:p>
      </xdr:txBody>
    </xdr:sp>
    <xdr:clientData/>
  </xdr:twoCellAnchor>
  <xdr:twoCellAnchor>
    <xdr:from>
      <xdr:col>9</xdr:col>
      <xdr:colOff>12700</xdr:colOff>
      <xdr:row>45</xdr:row>
      <xdr:rowOff>4810</xdr:rowOff>
    </xdr:from>
    <xdr:to>
      <xdr:col>10</xdr:col>
      <xdr:colOff>56623</xdr:colOff>
      <xdr:row>51</xdr:row>
      <xdr:rowOff>165100</xdr:rowOff>
    </xdr:to>
    <xdr:cxnSp macro="">
      <xdr:nvCxnSpPr>
        <xdr:cNvPr id="63" name="Straight Arrow Connector 62">
          <a:extLst>
            <a:ext uri="{FF2B5EF4-FFF2-40B4-BE49-F238E27FC236}">
              <a16:creationId xmlns:a16="http://schemas.microsoft.com/office/drawing/2014/main" id="{23C5F772-8176-E446-A472-14424830FBA4}"/>
            </a:ext>
            <a:ext uri="{C183D7F6-B498-43B3-948B-1728B52AA6E4}">
              <adec:decorative xmlns:adec="http://schemas.microsoft.com/office/drawing/2017/decorative" val="1"/>
            </a:ext>
          </a:extLst>
        </xdr:cNvPr>
        <xdr:cNvCxnSpPr>
          <a:cxnSpLocks/>
          <a:stCxn id="55" idx="2"/>
        </xdr:cNvCxnSpPr>
      </xdr:nvCxnSpPr>
      <xdr:spPr>
        <a:xfrm flipH="1">
          <a:off x="7340600" y="9301210"/>
          <a:ext cx="869423" cy="137949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401053</xdr:colOff>
      <xdr:row>94</xdr:row>
      <xdr:rowOff>200525</xdr:rowOff>
    </xdr:from>
    <xdr:to>
      <xdr:col>16</xdr:col>
      <xdr:colOff>337837</xdr:colOff>
      <xdr:row>110</xdr:row>
      <xdr:rowOff>-1</xdr:rowOff>
    </xdr:to>
    <xdr:pic>
      <xdr:nvPicPr>
        <xdr:cNvPr id="35" name="Picture 34">
          <a:extLst>
            <a:ext uri="{FF2B5EF4-FFF2-40B4-BE49-F238E27FC236}">
              <a16:creationId xmlns:a16="http://schemas.microsoft.com/office/drawing/2014/main" id="{989B2575-9B76-04FD-1FB6-4CB6DCE807F2}"/>
            </a:ext>
          </a:extLst>
        </xdr:cNvPr>
        <xdr:cNvPicPr>
          <a:picLocks noChangeAspect="1"/>
        </xdr:cNvPicPr>
      </xdr:nvPicPr>
      <xdr:blipFill>
        <a:blip xmlns:r="http://schemas.openxmlformats.org/officeDocument/2006/relationships" r:embed="rId14"/>
        <a:stretch>
          <a:fillRect/>
        </a:stretch>
      </xdr:blipFill>
      <xdr:spPr>
        <a:xfrm>
          <a:off x="5235965" y="19205964"/>
          <a:ext cx="8180644" cy="3007895"/>
        </a:xfrm>
        <a:prstGeom prst="rect">
          <a:avLst/>
        </a:prstGeom>
      </xdr:spPr>
    </xdr:pic>
    <xdr:clientData/>
  </xdr:twoCellAnchor>
  <xdr:twoCellAnchor editAs="oneCell">
    <xdr:from>
      <xdr:col>0</xdr:col>
      <xdr:colOff>668421</xdr:colOff>
      <xdr:row>94</xdr:row>
      <xdr:rowOff>0</xdr:rowOff>
    </xdr:from>
    <xdr:to>
      <xdr:col>5</xdr:col>
      <xdr:colOff>423334</xdr:colOff>
      <xdr:row>112</xdr:row>
      <xdr:rowOff>155966</xdr:rowOff>
    </xdr:to>
    <xdr:pic>
      <xdr:nvPicPr>
        <xdr:cNvPr id="36" name="Picture 35">
          <a:extLst>
            <a:ext uri="{FF2B5EF4-FFF2-40B4-BE49-F238E27FC236}">
              <a16:creationId xmlns:a16="http://schemas.microsoft.com/office/drawing/2014/main" id="{742313E3-B6FD-ABE8-C087-785937C6E196}"/>
            </a:ext>
          </a:extLst>
        </xdr:cNvPr>
        <xdr:cNvPicPr>
          <a:picLocks noChangeAspect="1"/>
        </xdr:cNvPicPr>
      </xdr:nvPicPr>
      <xdr:blipFill>
        <a:blip xmlns:r="http://schemas.openxmlformats.org/officeDocument/2006/relationships" r:embed="rId15"/>
        <a:stretch>
          <a:fillRect/>
        </a:stretch>
      </xdr:blipFill>
      <xdr:spPr>
        <a:xfrm>
          <a:off x="668421" y="19005439"/>
          <a:ext cx="3765439" cy="3765439"/>
        </a:xfrm>
        <a:prstGeom prst="rect">
          <a:avLst/>
        </a:prstGeom>
        <a:ln w="44450">
          <a:solidFill>
            <a:srgbClr val="1E3C7B"/>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1</xdr:row>
      <xdr:rowOff>84666</xdr:rowOff>
    </xdr:from>
    <xdr:to>
      <xdr:col>13</xdr:col>
      <xdr:colOff>800100</xdr:colOff>
      <xdr:row>21</xdr:row>
      <xdr:rowOff>838200</xdr:rowOff>
    </xdr:to>
    <xdr:sp macro="" textlink="">
      <xdr:nvSpPr>
        <xdr:cNvPr id="9" name="TextBox 8">
          <a:extLst>
            <a:ext uri="{FF2B5EF4-FFF2-40B4-BE49-F238E27FC236}">
              <a16:creationId xmlns:a16="http://schemas.microsoft.com/office/drawing/2014/main" id="{3C74733D-8B9D-8A47-B0F7-A1E5D7142A2F}"/>
            </a:ext>
          </a:extLst>
        </xdr:cNvPr>
        <xdr:cNvSpPr txBox="1">
          <a:spLocks noChangeArrowheads="1"/>
        </xdr:cNvSpPr>
      </xdr:nvSpPr>
      <xdr:spPr bwMode="auto">
        <a:xfrm>
          <a:off x="2749550" y="287866"/>
          <a:ext cx="14751050" cy="4817534"/>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1" i="1" u="none" strike="noStrike" baseline="0">
              <a:solidFill>
                <a:schemeClr val="tx1"/>
              </a:solidFill>
              <a:latin typeface="Arial" panose="020B0604020202020204" pitchFamily="34" charset="0"/>
              <a:cs typeface="Arial" panose="020B0604020202020204" pitchFamily="34" charset="0"/>
            </a:rPr>
            <a:t>Instructions:</a:t>
          </a:r>
          <a:r>
            <a:rPr lang="en-US" sz="1200" b="0" i="0" u="none" strike="noStrike" baseline="0">
              <a:solidFill>
                <a:sysClr val="windowText" lastClr="000000"/>
              </a:solidFill>
              <a:latin typeface="Arial" panose="020B0604020202020204" pitchFamily="34" charset="0"/>
              <a:cs typeface="Arial" panose="020B0604020202020204" pitchFamily="34" charset="0"/>
            </a:rPr>
            <a:t> This sheet is where you will enter the fundamental information that will flow throughout the entire Financial Planning Model. You can come back to this page again and again as you work through and refine your plans. </a:t>
          </a: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Begin by indicating your company name in the in the white cell toward the top of the business model input area.</a:t>
          </a:r>
        </a:p>
        <a:p>
          <a:pPr marL="171450" indent="-171450">
            <a:buFont typeface="Arial" panose="020B0604020202020204" pitchFamily="34" charset="0"/>
            <a:buChar char="•"/>
          </a:pP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In the </a:t>
          </a:r>
          <a:r>
            <a:rPr lang="en-US" sz="1200" b="1">
              <a:solidFill>
                <a:schemeClr val="tx1"/>
              </a:solidFill>
              <a:effectLst/>
              <a:latin typeface="Arial" panose="020B0604020202020204" pitchFamily="34" charset="0"/>
              <a:ea typeface="+mn-ea"/>
              <a:cs typeface="Arial" panose="020B0604020202020204" pitchFamily="34" charset="0"/>
            </a:rPr>
            <a:t>Your Production Model </a:t>
          </a:r>
          <a:r>
            <a:rPr lang="en-US" sz="1200">
              <a:solidFill>
                <a:schemeClr val="tx1"/>
              </a:solidFill>
              <a:effectLst/>
              <a:latin typeface="Arial" panose="020B0604020202020204" pitchFamily="34" charset="0"/>
              <a:ea typeface="+mn-ea"/>
              <a:cs typeface="Arial" panose="020B0604020202020204" pitchFamily="34" charset="0"/>
            </a:rPr>
            <a:t>input area,</a:t>
          </a:r>
          <a:r>
            <a:rPr lang="en-US" sz="1200" baseline="0">
              <a:solidFill>
                <a:schemeClr val="tx1"/>
              </a:solidFill>
              <a:effectLst/>
              <a:latin typeface="Arial" panose="020B0604020202020204" pitchFamily="34" charset="0"/>
              <a:ea typeface="+mn-ea"/>
              <a:cs typeface="Arial" panose="020B0604020202020204" pitchFamily="34" charset="0"/>
            </a:rPr>
            <a:t> enter the type of the nursery and/or kelp farm operations you are currently considering. </a:t>
          </a:r>
          <a:r>
            <a:rPr lang="en-US" sz="1200">
              <a:solidFill>
                <a:schemeClr val="tx1"/>
              </a:solidFill>
              <a:effectLst/>
              <a:latin typeface="Arial" panose="020B0604020202020204" pitchFamily="34" charset="0"/>
              <a:ea typeface="+mn-ea"/>
              <a:cs typeface="Arial" panose="020B0604020202020204" pitchFamily="34" charset="0"/>
            </a:rPr>
            <a:t>You will notice that if you move your cursor to the lower right-hand side of the cell where you are to select the nursery model (and all other white cells in the this</a:t>
          </a:r>
          <a:r>
            <a:rPr lang="en-US" sz="1200" baseline="0">
              <a:solidFill>
                <a:schemeClr val="tx1"/>
              </a:solidFill>
              <a:effectLst/>
              <a:latin typeface="Arial" panose="020B0604020202020204" pitchFamily="34" charset="0"/>
              <a:ea typeface="+mn-ea"/>
              <a:cs typeface="Arial" panose="020B0604020202020204" pitchFamily="34" charset="0"/>
            </a:rPr>
            <a:t> worksheet's bu</a:t>
          </a:r>
          <a:r>
            <a:rPr lang="en-US" sz="1200">
              <a:solidFill>
                <a:schemeClr val="tx1"/>
              </a:solidFill>
              <a:effectLst/>
              <a:latin typeface="Arial" panose="020B0604020202020204" pitchFamily="34" charset="0"/>
              <a:ea typeface="+mn-ea"/>
              <a:cs typeface="Arial" panose="020B0604020202020204" pitchFamily="34" charset="0"/>
            </a:rPr>
            <a:t>siness model input area), a drop-down menu appears which gives you your choices for the type of your nursery and/or grow-out operations.</a:t>
          </a:r>
          <a:r>
            <a:rPr lang="en-US" sz="1200" baseline="0">
              <a:solidFill>
                <a:schemeClr val="tx1"/>
              </a:solidFill>
              <a:effectLst/>
              <a:latin typeface="Arial" panose="020B0604020202020204" pitchFamily="34" charset="0"/>
              <a:ea typeface="+mn-ea"/>
              <a:cs typeface="Arial" panose="020B0604020202020204" pitchFamily="34" charset="0"/>
            </a:rPr>
            <a:t> </a:t>
          </a: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In the </a:t>
          </a:r>
          <a:r>
            <a:rPr lang="en-US" sz="1200" b="1">
              <a:solidFill>
                <a:schemeClr val="tx1"/>
              </a:solidFill>
              <a:effectLst/>
              <a:latin typeface="Arial" panose="020B0604020202020204" pitchFamily="34" charset="0"/>
              <a:ea typeface="+mn-ea"/>
              <a:cs typeface="Arial" panose="020B0604020202020204" pitchFamily="34" charset="0"/>
            </a:rPr>
            <a:t>Your Revenue Model </a:t>
          </a:r>
          <a:r>
            <a:rPr lang="en-US" sz="1200">
              <a:solidFill>
                <a:schemeClr val="tx1"/>
              </a:solidFill>
              <a:effectLst/>
              <a:latin typeface="Arial" panose="020B0604020202020204" pitchFamily="34" charset="0"/>
              <a:ea typeface="+mn-ea"/>
              <a:cs typeface="Arial" panose="020B0604020202020204" pitchFamily="34" charset="0"/>
            </a:rPr>
            <a:t>input</a:t>
          </a:r>
          <a:r>
            <a:rPr lang="en-US" sz="1200" baseline="0">
              <a:solidFill>
                <a:schemeClr val="tx1"/>
              </a:solidFill>
              <a:effectLst/>
              <a:latin typeface="Arial" panose="020B0604020202020204" pitchFamily="34" charset="0"/>
              <a:ea typeface="+mn-ea"/>
              <a:cs typeface="Arial" panose="020B0604020202020204" pitchFamily="34" charset="0"/>
            </a:rPr>
            <a:t> area, indicate how you will be selling your kelp seed string and/or wet kelp, and how (if at all) you intend to derive revenues from activities other than producing kelp seed string or wet kelp.</a:t>
          </a: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lgn="l" rtl="0">
            <a:buFont typeface="Arial" panose="020B0604020202020204" pitchFamily="34" charset="0"/>
            <a:buChar char="•"/>
            <a:defRPr sz="1000"/>
          </a:pPr>
          <a:endParaRPr lang="en-US" sz="1200" b="0" i="0" u="none" strike="noStrike" baseline="0">
            <a:solidFill>
              <a:schemeClr val="tx1"/>
            </a:solidFill>
            <a:latin typeface="Arial" panose="020B0604020202020204" pitchFamily="34" charset="0"/>
            <a:cs typeface="Arial" panose="020B0604020202020204" pitchFamily="34" charset="0"/>
          </a:endParaRPr>
        </a:p>
        <a:p>
          <a:pPr algn="l" rtl="0">
            <a:defRPr sz="1000"/>
          </a:pPr>
          <a:r>
            <a:rPr lang="en-US" sz="1200" b="1">
              <a:solidFill>
                <a:schemeClr val="tx1"/>
              </a:solidFill>
              <a:effectLst/>
              <a:latin typeface="Arial" panose="020B0604020202020204" pitchFamily="34" charset="0"/>
              <a:ea typeface="+mn-ea"/>
              <a:cs typeface="Arial" panose="020B0604020202020204" pitchFamily="34" charset="0"/>
            </a:rPr>
            <a:t>After you have defined</a:t>
          </a:r>
          <a:r>
            <a:rPr lang="en-US" sz="1200" b="1" baseline="0">
              <a:solidFill>
                <a:schemeClr val="tx1"/>
              </a:solidFill>
              <a:effectLst/>
              <a:latin typeface="Arial" panose="020B0604020202020204" pitchFamily="34" charset="0"/>
              <a:ea typeface="+mn-ea"/>
              <a:cs typeface="Arial" panose="020B0604020202020204" pitchFamily="34" charset="0"/>
            </a:rPr>
            <a:t> your revenue model(s), move on to the Revenue Model Details area below</a:t>
          </a:r>
          <a:r>
            <a:rPr lang="en-US" sz="1200" b="0" i="0" u="none" strike="noStrike" baseline="0">
              <a:solidFill>
                <a:schemeClr val="tx1"/>
              </a:solidFill>
              <a:latin typeface="Arial" panose="020B0604020202020204" pitchFamily="34" charset="0"/>
              <a:ea typeface="+mn-ea"/>
              <a:cs typeface="Arial" panose="020B0604020202020204" pitchFamily="34" charset="0"/>
            </a:rPr>
            <a:t>.</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 </a:t>
          </a: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In the </a:t>
          </a:r>
          <a:r>
            <a:rPr lang="en-US" sz="1200" b="1" i="0" u="none" strike="noStrike" baseline="0">
              <a:solidFill>
                <a:schemeClr val="tx1"/>
              </a:solidFill>
              <a:latin typeface="Arial" panose="020B0604020202020204" pitchFamily="34" charset="0"/>
              <a:ea typeface="+mn-ea"/>
              <a:cs typeface="Arial" panose="020B0604020202020204" pitchFamily="34" charset="0"/>
            </a:rPr>
            <a:t>Revenue models: Sale of Seed String </a:t>
          </a:r>
          <a:r>
            <a:rPr lang="en-US" sz="1200" b="0" i="0" u="none" strike="noStrike" baseline="0">
              <a:solidFill>
                <a:schemeClr val="tx1"/>
              </a:solidFill>
              <a:latin typeface="Arial" panose="020B0604020202020204" pitchFamily="34" charset="0"/>
              <a:ea typeface="+mn-ea"/>
              <a:cs typeface="Arial" panose="020B0604020202020204" pitchFamily="34" charset="0"/>
            </a:rPr>
            <a:t>input area, enter your estimate for the price per spool that you will be able to sell your seed string for. Make sure that your estimates and the data that you enter are consistent with the revenue model you chose on the "Start Here" section - that is, if your nursery revenue model is "none" then don't enter a non-zero value for the percent of production being sold. </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In the </a:t>
          </a:r>
          <a:r>
            <a:rPr lang="en-US" sz="1200" b="1" i="0" u="none" strike="noStrike" baseline="0">
              <a:solidFill>
                <a:schemeClr val="tx1"/>
              </a:solidFill>
              <a:latin typeface="Arial" panose="020B0604020202020204" pitchFamily="34" charset="0"/>
              <a:ea typeface="+mn-ea"/>
              <a:cs typeface="Arial" panose="020B0604020202020204" pitchFamily="34" charset="0"/>
            </a:rPr>
            <a:t>Revenue models: Sale of Kelp</a:t>
          </a:r>
          <a:r>
            <a:rPr lang="en-US" sz="1200" b="1" i="1" u="none" strike="noStrike" baseline="0">
              <a:solidFill>
                <a:schemeClr val="tx1"/>
              </a:solidFill>
              <a:latin typeface="Arial" panose="020B0604020202020204" pitchFamily="34" charset="0"/>
              <a:ea typeface="+mn-ea"/>
              <a:cs typeface="Arial" panose="020B0604020202020204" pitchFamily="34" charset="0"/>
            </a:rPr>
            <a:t> </a:t>
          </a:r>
          <a:r>
            <a:rPr lang="en-US" sz="1200" b="0" i="0" u="none" strike="noStrike" baseline="0">
              <a:solidFill>
                <a:schemeClr val="tx1"/>
              </a:solidFill>
              <a:latin typeface="Arial" panose="020B0604020202020204" pitchFamily="34" charset="0"/>
              <a:ea typeface="+mn-ea"/>
              <a:cs typeface="Arial" panose="020B0604020202020204" pitchFamily="34" charset="0"/>
            </a:rPr>
            <a:t>input area, enter your estimate for the price per pound that you will be able to sell your wet kelp for. Make sure that your estimates and the data that you enter are consistent with the revenue model you chose on the "Start Here" page - that is, if your Grow out revenue model is "Bulk sale at the dock" then don't enter a non-zero value for the percent of production being sold directly to restaurants/farmers' markets. </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You will enter data about anticipated revenues and cost associated with non-use activities in a separate worksheet. </a:t>
          </a: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i="0" u="none" strike="noStrike" baseline="0">
              <a:solidFill>
                <a:schemeClr val="tx1"/>
              </a:solidFill>
              <a:latin typeface="Arial" panose="020B0604020202020204" pitchFamily="34" charset="0"/>
              <a:ea typeface="+mn-ea"/>
              <a:cs typeface="Arial" panose="020B0604020202020204" pitchFamily="34" charset="0"/>
            </a:rPr>
            <a:t>When you have finished this page, </a:t>
          </a:r>
          <a:r>
            <a:rPr lang="en-US" sz="1200" b="0" i="0" u="none" strike="noStrike" baseline="0">
              <a:solidFill>
                <a:schemeClr val="tx1"/>
              </a:solidFill>
              <a:latin typeface="Arial" panose="020B0604020202020204" pitchFamily="34" charset="0"/>
              <a:ea typeface="+mn-ea"/>
              <a:cs typeface="Arial" panose="020B0604020202020204" pitchFamily="34" charset="0"/>
            </a:rPr>
            <a:t>move on to the Start up nursery or Start up farm worksheet associated with your business model by selecting its tab below.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24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2</xdr:row>
      <xdr:rowOff>141816</xdr:rowOff>
    </xdr:from>
    <xdr:to>
      <xdr:col>10</xdr:col>
      <xdr:colOff>17162</xdr:colOff>
      <xdr:row>23</xdr:row>
      <xdr:rowOff>101600</xdr:rowOff>
    </xdr:to>
    <xdr:sp macro="" textlink="" fLocksText="0">
      <xdr:nvSpPr>
        <xdr:cNvPr id="2" name="TextBox 1">
          <a:extLst>
            <a:ext uri="{FF2B5EF4-FFF2-40B4-BE49-F238E27FC236}">
              <a16:creationId xmlns:a16="http://schemas.microsoft.com/office/drawing/2014/main" id="{E4045BEA-D924-144B-B3AD-28AC0E3CA29B}"/>
            </a:ext>
          </a:extLst>
        </xdr:cNvPr>
        <xdr:cNvSpPr txBox="1">
          <a:spLocks noChangeArrowheads="1"/>
        </xdr:cNvSpPr>
      </xdr:nvSpPr>
      <xdr:spPr bwMode="auto">
        <a:xfrm>
          <a:off x="406400" y="827616"/>
          <a:ext cx="14139562" cy="6474884"/>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1" i="0" u="none" strike="noStrike" baseline="0">
              <a:solidFill>
                <a:schemeClr val="tx1"/>
              </a:solidFill>
              <a:latin typeface="Arial" panose="020B0604020202020204" pitchFamily="34" charset="0"/>
              <a:cs typeface="Arial" panose="020B0604020202020204" pitchFamily="34" charset="0"/>
            </a:rPr>
            <a:t>Instructions</a:t>
          </a:r>
          <a:r>
            <a:rPr lang="en-US" sz="1200" b="1" i="1" u="none" strike="noStrike" baseline="0">
              <a:solidFill>
                <a:schemeClr val="tx1"/>
              </a:solidFill>
              <a:latin typeface="Arial" panose="020B0604020202020204" pitchFamily="34" charset="0"/>
              <a:cs typeface="Arial" panose="020B0604020202020204" pitchFamily="34" charset="0"/>
            </a:rPr>
            <a:t>:</a:t>
          </a:r>
          <a:r>
            <a:rPr lang="en-US" sz="1200" b="0" i="0" u="none" strike="noStrike" baseline="0">
              <a:solidFill>
                <a:sysClr val="windowText" lastClr="000000"/>
              </a:solidFill>
              <a:latin typeface="Arial" panose="020B0604020202020204" pitchFamily="34" charset="0"/>
              <a:cs typeface="Arial" panose="020B0604020202020204" pitchFamily="34" charset="0"/>
            </a:rPr>
            <a:t> This sheet is where you will enter the information about the costs associated with getting your small scale kelp nursery operation up and running. This worksheet is meant to be a comprehensive checklist for every contingency; YOU MAY NOT NEED EVERY ITEM ON THE LIST. If there is an item you will not need, simply leave the "how many" column blank or complete it with a zero. </a:t>
          </a: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 </a:t>
          </a:r>
        </a:p>
        <a:p>
          <a:pPr marL="171450" indent="-171450">
            <a:buFont typeface="Arial" panose="020B0604020202020204" pitchFamily="34" charset="0"/>
            <a:buChar char="•"/>
          </a:pPr>
          <a:r>
            <a:rPr lang="en-US" sz="1200" b="0">
              <a:solidFill>
                <a:schemeClr val="tx1"/>
              </a:solidFill>
              <a:effectLst/>
              <a:latin typeface="Arial" panose="020B0604020202020204" pitchFamily="34" charset="0"/>
              <a:ea typeface="+mn-ea"/>
              <a:cs typeface="Arial" panose="020B0604020202020204" pitchFamily="34" charset="0"/>
            </a:rPr>
            <a:t>The </a:t>
          </a:r>
          <a:r>
            <a:rPr lang="en-US" sz="1200" b="1">
              <a:solidFill>
                <a:schemeClr val="tx1"/>
              </a:solidFill>
              <a:effectLst/>
              <a:latin typeface="Arial" panose="020B0604020202020204" pitchFamily="34" charset="0"/>
              <a:ea typeface="+mn-ea"/>
              <a:cs typeface="Arial" panose="020B0604020202020204" pitchFamily="34" charset="0"/>
            </a:rPr>
            <a:t>Business Model </a:t>
          </a:r>
          <a:r>
            <a:rPr lang="en-US" sz="1200" baseline="0">
              <a:solidFill>
                <a:schemeClr val="tx1"/>
              </a:solidFill>
              <a:effectLst/>
              <a:latin typeface="Arial" panose="020B0604020202020204" pitchFamily="34" charset="0"/>
              <a:ea typeface="+mn-ea"/>
              <a:cs typeface="Arial" panose="020B0604020202020204" pitchFamily="34" charset="0"/>
            </a:rPr>
            <a:t>area </a:t>
          </a:r>
          <a:r>
            <a:rPr lang="en-US" sz="1200">
              <a:solidFill>
                <a:schemeClr val="tx1"/>
              </a:solidFill>
              <a:effectLst/>
              <a:latin typeface="Arial" panose="020B0604020202020204" pitchFamily="34" charset="0"/>
              <a:ea typeface="+mn-ea"/>
              <a:cs typeface="Arial" panose="020B0604020202020204" pitchFamily="34" charset="0"/>
            </a:rPr>
            <a:t>is there to remind you of the </a:t>
          </a:r>
          <a:r>
            <a:rPr lang="en-US" sz="1200" baseline="0">
              <a:solidFill>
                <a:schemeClr val="tx1"/>
              </a:solidFill>
              <a:effectLst/>
              <a:latin typeface="Arial" panose="020B0604020202020204" pitchFamily="34" charset="0"/>
              <a:ea typeface="+mn-ea"/>
              <a:cs typeface="Arial" panose="020B0604020202020204" pitchFamily="34" charset="0"/>
            </a:rPr>
            <a:t>choices you made previously. This area is locked for input; if you want to make any changes you need to go back to the "Business Model" page to do so. </a:t>
          </a: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In the </a:t>
          </a:r>
          <a:r>
            <a:rPr lang="en-US" sz="1200" b="1">
              <a:solidFill>
                <a:schemeClr val="tx1"/>
              </a:solidFill>
              <a:effectLst/>
              <a:latin typeface="Arial" panose="020B0604020202020204" pitchFamily="34" charset="0"/>
              <a:ea typeface="+mn-ea"/>
              <a:cs typeface="Arial" panose="020B0604020202020204" pitchFamily="34" charset="0"/>
            </a:rPr>
            <a:t>Key Inputs</a:t>
          </a:r>
          <a:r>
            <a:rPr lang="en-US" sz="1200" b="1" baseline="0">
              <a:solidFill>
                <a:schemeClr val="tx1"/>
              </a:solidFill>
              <a:effectLst/>
              <a:latin typeface="Arial" panose="020B0604020202020204" pitchFamily="34" charset="0"/>
              <a:ea typeface="+mn-ea"/>
              <a:cs typeface="Arial" panose="020B0604020202020204" pitchFamily="34" charset="0"/>
            </a:rPr>
            <a:t> and Outputs </a:t>
          </a:r>
          <a:r>
            <a:rPr lang="en-US" sz="1200">
              <a:solidFill>
                <a:schemeClr val="tx1"/>
              </a:solidFill>
              <a:effectLst/>
              <a:latin typeface="Arial" panose="020B0604020202020204" pitchFamily="34" charset="0"/>
              <a:ea typeface="+mn-ea"/>
              <a:cs typeface="Arial" panose="020B0604020202020204" pitchFamily="34" charset="0"/>
            </a:rPr>
            <a:t>area,</a:t>
          </a:r>
          <a:r>
            <a:rPr lang="en-US" sz="1200" baseline="0">
              <a:solidFill>
                <a:schemeClr val="tx1"/>
              </a:solidFill>
              <a:effectLst/>
              <a:latin typeface="Arial" panose="020B0604020202020204" pitchFamily="34" charset="0"/>
              <a:ea typeface="+mn-ea"/>
              <a:cs typeface="Arial" panose="020B0604020202020204" pitchFamily="34" charset="0"/>
            </a:rPr>
            <a:t> enter the number of grow tanks you plan to use, and the number of spools per each tank</a:t>
          </a:r>
          <a:r>
            <a:rPr lang="en-US" sz="1200" b="1" baseline="0">
              <a:solidFill>
                <a:schemeClr val="tx1"/>
              </a:solidFill>
              <a:effectLst/>
              <a:latin typeface="Arial" panose="020B0604020202020204" pitchFamily="34" charset="0"/>
              <a:ea typeface="+mn-ea"/>
              <a:cs typeface="Arial" panose="020B0604020202020204" pitchFamily="34" charset="0"/>
            </a:rPr>
            <a:t>. </a:t>
          </a:r>
          <a:r>
            <a:rPr lang="en-US" sz="1200" b="0" i="0" baseline="0">
              <a:solidFill>
                <a:schemeClr val="tx1"/>
              </a:solidFill>
              <a:effectLst/>
              <a:latin typeface="Arial" panose="020B0604020202020204" pitchFamily="34" charset="0"/>
              <a:ea typeface="+mn-ea"/>
              <a:cs typeface="Arial" panose="020B0604020202020204" pitchFamily="34" charset="0"/>
            </a:rPr>
            <a:t>If you have a particular number of spools you want to produce and are unsure at this point how many tanks and spools that would entail, you can enter your desired number of spools and then play with the numbers of tanks and spools per tank until you reach your desired production level</a:t>
          </a:r>
          <a:r>
            <a:rPr lang="en-US" sz="1200" b="0" i="0" baseline="0">
              <a:solidFill>
                <a:schemeClr val="tx2"/>
              </a:solidFill>
              <a:effectLst/>
              <a:latin typeface="Arial" panose="020B0604020202020204" pitchFamily="34" charset="0"/>
              <a:ea typeface="+mn-ea"/>
              <a:cs typeface="Arial" panose="020B0604020202020204" pitchFamily="34" charset="0"/>
            </a:rPr>
            <a:t>. </a:t>
          </a:r>
          <a:r>
            <a:rPr lang="en-US" sz="1200" baseline="0">
              <a:solidFill>
                <a:schemeClr val="tx1"/>
              </a:solidFill>
              <a:effectLst/>
              <a:latin typeface="Arial" panose="020B0604020202020204" pitchFamily="34" charset="0"/>
              <a:ea typeface="+mn-ea"/>
              <a:cs typeface="Arial" panose="020B0604020202020204" pitchFamily="34" charset="0"/>
            </a:rPr>
            <a:t>These key inputs flow through the rest of the model on this page and others. This section also provides an at-a-glance estimate of the annualized start-up costs per spool and per foot of seed string based on the inputs you provide on this page (the total cost per spool and per foot can't be estimated until you've completed your operating expense worksheet). </a:t>
          </a:r>
        </a:p>
        <a:p>
          <a:pPr marL="171450" indent="-171450">
            <a:buFont typeface="Arial" panose="020B0604020202020204" pitchFamily="34" charset="0"/>
            <a:buChar char="•"/>
          </a:pPr>
          <a:endParaRPr lang="en-US" sz="1200" baseline="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aseline="0">
              <a:solidFill>
                <a:schemeClr val="tx1"/>
              </a:solidFill>
              <a:effectLst/>
              <a:latin typeface="Arial" panose="020B0604020202020204" pitchFamily="34" charset="0"/>
              <a:ea typeface="+mn-ea"/>
              <a:cs typeface="Arial" panose="020B0604020202020204" pitchFamily="34" charset="0"/>
            </a:rPr>
            <a:t>This page generates error messages (in red text) if your input details are not consistent with your prior choices for your business model and/or your production goals. </a:t>
          </a:r>
          <a:r>
            <a:rPr lang="en-US" sz="1200" b="1" baseline="0">
              <a:solidFill>
                <a:schemeClr val="tx1"/>
              </a:solidFill>
              <a:effectLst/>
              <a:latin typeface="Arial" panose="020B0604020202020204" pitchFamily="34" charset="0"/>
              <a:ea typeface="+mn-ea"/>
              <a:cs typeface="Arial" panose="020B0604020202020204" pitchFamily="34" charset="0"/>
            </a:rPr>
            <a:t>You need to address those inconsistencies</a:t>
          </a:r>
          <a:r>
            <a:rPr lang="en-US" sz="1200" baseline="0">
              <a:solidFill>
                <a:schemeClr val="tx1"/>
              </a:solidFill>
              <a:effectLst/>
              <a:latin typeface="Arial" panose="020B0604020202020204" pitchFamily="34" charset="0"/>
              <a:ea typeface="+mn-ea"/>
              <a:cs typeface="Arial" panose="020B0604020202020204" pitchFamily="34" charset="0"/>
            </a:rPr>
            <a:t> or else the model will not provide accurate results. </a:t>
          </a:r>
        </a:p>
        <a:p>
          <a:pPr marL="171450" indent="-171450">
            <a:buFont typeface="Arial" panose="020B0604020202020204" pitchFamily="34" charset="0"/>
            <a:buChar char="•"/>
          </a:pPr>
          <a:endParaRPr lang="en-US" sz="1200">
            <a:solidFill>
              <a:schemeClr val="tx1"/>
            </a:solidFill>
            <a:effectLst/>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a:solidFill>
                <a:schemeClr val="tx1"/>
              </a:solidFill>
              <a:effectLst/>
              <a:latin typeface="Arial" panose="020B0604020202020204" pitchFamily="34" charset="0"/>
              <a:ea typeface="+mn-ea"/>
              <a:cs typeface="Arial" panose="020B0604020202020204" pitchFamily="34" charset="0"/>
            </a:rPr>
            <a:t>The remainder of this worksheet consist</a:t>
          </a:r>
          <a:r>
            <a:rPr lang="en-US" sz="1200" baseline="0">
              <a:solidFill>
                <a:schemeClr val="tx1"/>
              </a:solidFill>
              <a:effectLst/>
              <a:latin typeface="Arial" panose="020B0604020202020204" pitchFamily="34" charset="0"/>
              <a:ea typeface="+mn-ea"/>
              <a:cs typeface="Arial" panose="020B0604020202020204" pitchFamily="34" charset="0"/>
            </a:rPr>
            <a:t> of ten input areas associated with each unique aspect of building and fitting out a kelp seed nursery operation. Each of these areas has its own more detailed instructions. These are:</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1. Nursery facilty and capital expenditures</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2. Seawater trandsport and containment system</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3. Seawater filtration/sterilization system</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4. Collection of Sorus</a:t>
          </a:r>
          <a:r>
            <a:rPr lang="en-US" sz="1200" baseline="0">
              <a:solidFill>
                <a:srgbClr val="FF0000"/>
              </a:solidFill>
              <a:effectLst/>
              <a:latin typeface="Arial" panose="020B0604020202020204" pitchFamily="34" charset="0"/>
              <a:ea typeface="+mn-ea"/>
              <a:cs typeface="Arial" panose="020B0604020202020204" pitchFamily="34" charset="0"/>
            </a:rPr>
            <a:t> </a:t>
          </a:r>
          <a:r>
            <a:rPr lang="en-US" sz="1200" baseline="0">
              <a:solidFill>
                <a:schemeClr val="tx1"/>
              </a:solidFill>
              <a:effectLst/>
              <a:latin typeface="Arial" panose="020B0604020202020204" pitchFamily="34" charset="0"/>
              <a:ea typeface="+mn-ea"/>
              <a:cs typeface="Arial" panose="020B0604020202020204" pitchFamily="34" charset="0"/>
            </a:rPr>
            <a:t>Tissue </a:t>
          </a:r>
        </a:p>
        <a:p>
          <a:pPr marL="457200" lvl="1" indent="0">
            <a:buFontTx/>
            <a:buNone/>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lvl="1" indent="0">
            <a:buFontTx/>
            <a:buNone/>
          </a:pPr>
          <a:r>
            <a:rPr lang="en-US" sz="1200" baseline="0">
              <a:solidFill>
                <a:schemeClr val="tx1"/>
              </a:solidFill>
              <a:effectLst/>
              <a:latin typeface="Arial" panose="020B0604020202020204" pitchFamily="34" charset="0"/>
              <a:ea typeface="+mn-ea"/>
              <a:cs typeface="Arial" panose="020B0604020202020204" pitchFamily="34" charset="0"/>
            </a:rPr>
            <a:t>5. Nursery Tank Culture system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6. Light system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7. Aeration system</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8. Seed Spools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9. Laboratory Equipment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10. Nutrient Media and Seawater Addititves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a:solidFill>
              <a:schemeClr val="tx1"/>
            </a:solidFill>
            <a:effectLst/>
            <a:latin typeface="Arial" panose="020B0604020202020204" pitchFamily="34" charset="0"/>
            <a:ea typeface="+mn-ea"/>
            <a:cs typeface="Arial" panose="020B0604020202020204" pitchFamily="34" charset="0"/>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390071</xdr:colOff>
      <xdr:row>2</xdr:row>
      <xdr:rowOff>118727</xdr:rowOff>
    </xdr:from>
    <xdr:to>
      <xdr:col>12</xdr:col>
      <xdr:colOff>0</xdr:colOff>
      <xdr:row>20</xdr:row>
      <xdr:rowOff>139700</xdr:rowOff>
    </xdr:to>
    <xdr:sp macro="" textlink="" fLocksText="0">
      <xdr:nvSpPr>
        <xdr:cNvPr id="2" name="TextBox 1">
          <a:extLst>
            <a:ext uri="{FF2B5EF4-FFF2-40B4-BE49-F238E27FC236}">
              <a16:creationId xmlns:a16="http://schemas.microsoft.com/office/drawing/2014/main" id="{9E94C702-8E6A-3D4F-8CD8-C7E558B65109}"/>
            </a:ext>
          </a:extLst>
        </xdr:cNvPr>
        <xdr:cNvSpPr txBox="1">
          <a:spLocks noChangeArrowheads="1"/>
        </xdr:cNvSpPr>
      </xdr:nvSpPr>
      <xdr:spPr bwMode="auto">
        <a:xfrm>
          <a:off x="390071" y="804527"/>
          <a:ext cx="16920029" cy="6193173"/>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Instructions: This sheet is where you will enter the information about the costs associated with getting your kelp farm up and running. This worksheet is meant to be a comprehensive checklist for every contingency; YOU MAY NOT NEED EVERY ITEM ON THE LIST. If there is an item you will not need, simply leave the white cell next to the item name blank or complete it with a zero. </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 </a:t>
          </a: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The Business Model area is there to remind you of the business model choices you made previously. This area is locked for input; if you want to make any changes you need to go back to the "Business model" page to do so. </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In the Key Inputs and Outputs area, enter the number of lines you plan to deploy, the length of each line, and the pounds of usable kelp harvest per foot you anticipate. </a:t>
          </a:r>
          <a:r>
            <a:rPr lang="en-US" sz="1200" b="0" i="0" baseline="0">
              <a:solidFill>
                <a:schemeClr val="tx1"/>
              </a:solidFill>
              <a:effectLst/>
              <a:latin typeface="Arial" panose="020B0604020202020204" pitchFamily="34" charset="0"/>
              <a:ea typeface="+mn-ea"/>
              <a:cs typeface="Arial" panose="020B0604020202020204" pitchFamily="34" charset="0"/>
            </a:rPr>
            <a:t>If you have a particular number of pounds of kelp you want to produce and are unsure at this point how many lines and the pounds per line that would entail, you can enter your desired number of pounds and then play with the other inputs until you reach your desired production level</a:t>
          </a:r>
          <a:r>
            <a:rPr lang="en-US" sz="1200" i="0" baseline="0">
              <a:solidFill>
                <a:schemeClr val="tx2"/>
              </a:solidFill>
              <a:effectLst/>
              <a:latin typeface="Arial" panose="020B0604020202020204" pitchFamily="34" charset="0"/>
              <a:ea typeface="+mn-ea"/>
              <a:cs typeface="Arial" panose="020B0604020202020204" pitchFamily="34" charset="0"/>
            </a:rPr>
            <a:t>.</a:t>
          </a:r>
          <a:r>
            <a:rPr lang="en-US" sz="1200" b="0" i="0" u="none" strike="noStrike" baseline="0">
              <a:solidFill>
                <a:schemeClr val="tx1"/>
              </a:solidFill>
              <a:latin typeface="Arial" panose="020B0604020202020204" pitchFamily="34" charset="0"/>
              <a:ea typeface="+mn-ea"/>
              <a:cs typeface="Arial" panose="020B0604020202020204" pitchFamily="34" charset="0"/>
            </a:rPr>
            <a:t>These key inputs flow through the rest of the model on this page and others. This section also provides an at-a-glance estimate of the annualized start-up costs per pound of wet kelp (the total cost per pound can't be estimated until you've completed your operating expense worksheet). </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The remainder of this worksheet consist of eleven input areas associated with each unique aspect of building and fitting out a kelp farm operation. Each of these areas has its own more detailed instructions. These are:</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lvl="1" indent="0">
            <a:buFontTx/>
            <a:buNone/>
          </a:pPr>
          <a:r>
            <a:rPr lang="en-US" sz="1200" b="0" i="0" u="none" strike="noStrike" baseline="0">
              <a:solidFill>
                <a:schemeClr val="tx1"/>
              </a:solidFill>
              <a:latin typeface="Arial" panose="020B0604020202020204" pitchFamily="34" charset="0"/>
              <a:ea typeface="+mn-ea"/>
              <a:cs typeface="Arial" panose="020B0604020202020204" pitchFamily="34" charset="0"/>
            </a:rPr>
            <a:t>1.   Design and Permitting/application</a:t>
          </a:r>
        </a:p>
        <a:p>
          <a:pPr marL="457200" lvl="1" indent="0">
            <a:buFontTx/>
            <a:buNone/>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lvl="1" indent="0">
            <a:buFontTx/>
            <a:buNone/>
          </a:pPr>
          <a:r>
            <a:rPr lang="en-US" sz="1200" b="0" i="0" u="none" strike="noStrike" baseline="0">
              <a:solidFill>
                <a:schemeClr val="tx1"/>
              </a:solidFill>
              <a:latin typeface="Arial" panose="020B0604020202020204" pitchFamily="34" charset="0"/>
              <a:ea typeface="+mn-ea"/>
              <a:cs typeface="Arial" panose="020B0604020202020204" pitchFamily="34" charset="0"/>
            </a:rPr>
            <a:t>2.   Materials for your grow out array </a:t>
          </a:r>
        </a:p>
        <a:p>
          <a:pPr marL="457200" lvl="1" indent="0">
            <a:buFontTx/>
            <a:buNone/>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3.   Storage facility for gear (owned or rented)</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4.   Boat, engine, equipment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5.   Truck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6.    Containers/totes to hold longline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7.    Protective clothing/equipment (boots, coat, pants, gloves, PFD) </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8.    Gear for Transport and out planting of sporophytes</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9.    Gear for Harvesting</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10.  Gear for Off-season maintenance</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11.  Office equipment</a:t>
          </a: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457200" marR="0" lvl="1" indent="0" algn="l" defTabSz="914400" rtl="0" eaLnBrk="1" fontAlgn="auto" latinLnBrk="0" hangingPunct="1">
            <a:lnSpc>
              <a:spcPct val="100000"/>
            </a:lnSpc>
            <a:spcBef>
              <a:spcPts val="0"/>
            </a:spcBef>
            <a:spcAft>
              <a:spcPts val="0"/>
            </a:spcAft>
            <a:buClrTx/>
            <a:buSzTx/>
            <a:buFontTx/>
            <a:buNone/>
            <a:tabLst/>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lvl="1"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twoCellAnchor>
    <xdr:from>
      <xdr:col>2</xdr:col>
      <xdr:colOff>0</xdr:colOff>
      <xdr:row>50</xdr:row>
      <xdr:rowOff>1</xdr:rowOff>
    </xdr:from>
    <xdr:to>
      <xdr:col>9</xdr:col>
      <xdr:colOff>977900</xdr:colOff>
      <xdr:row>53</xdr:row>
      <xdr:rowOff>292100</xdr:rowOff>
    </xdr:to>
    <xdr:sp macro="" textlink="" fLocksText="0">
      <xdr:nvSpPr>
        <xdr:cNvPr id="8" name="TextBox 7">
          <a:extLst>
            <a:ext uri="{FF2B5EF4-FFF2-40B4-BE49-F238E27FC236}">
              <a16:creationId xmlns:a16="http://schemas.microsoft.com/office/drawing/2014/main" id="{F0EAE605-3D14-BC4A-8CDD-B43EEE6B369E}"/>
            </a:ext>
          </a:extLst>
        </xdr:cNvPr>
        <xdr:cNvSpPr txBox="1">
          <a:spLocks noChangeArrowheads="1"/>
        </xdr:cNvSpPr>
      </xdr:nvSpPr>
      <xdr:spPr bwMode="auto">
        <a:xfrm>
          <a:off x="863600" y="17081501"/>
          <a:ext cx="13335000" cy="634999"/>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Enter any costs that will be incurred prior to setting up your array that are related to local requirements for permits, filing fees, site lease costs, etc. (You will enter recurring costs for these items into your operating expenses in the second year and beyond). Work with your Sea</a:t>
          </a:r>
          <a:r>
            <a:rPr lang="en-US" sz="1100" baseline="0">
              <a:solidFill>
                <a:schemeClr val="tx1"/>
              </a:solidFill>
              <a:effectLst/>
              <a:latin typeface="Arial" panose="020B0604020202020204" pitchFamily="34" charset="0"/>
              <a:ea typeface="+mn-ea"/>
              <a:cs typeface="Arial" panose="020B0604020202020204" pitchFamily="34" charset="0"/>
            </a:rPr>
            <a:t> Grant specialist to estimate these costs which vary widely on a state-by-state basis.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aseline="0">
              <a:solidFill>
                <a:schemeClr val="tx1"/>
              </a:solidFill>
              <a:effectLst/>
              <a:latin typeface="Arial" panose="020B0604020202020204" pitchFamily="34" charset="0"/>
              <a:ea typeface="+mn-ea"/>
              <a:cs typeface="Arial" panose="020B0604020202020204" pitchFamily="34" charset="0"/>
            </a:rPr>
            <a:t>Because licenses and permits are long-term assets, the up front cost for multi-year permits is amortized (depreciated) similarly to the way any other long term asset would be. You allocate the cost over the life of the permit. That is, if a 10 year permit costs $10,000; you recognize $1,000 annually as an non-cash expense.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aseline="0">
              <a:solidFill>
                <a:schemeClr val="tx1"/>
              </a:solidFill>
              <a:effectLst/>
              <a:latin typeface="Arial" panose="020B0604020202020204" pitchFamily="34" charset="0"/>
              <a:ea typeface="+mn-ea"/>
              <a:cs typeface="Arial" panose="020B0604020202020204" pitchFamily="34" charset="0"/>
            </a:rPr>
            <a:t>Becaue the cost and requirements for permitting are going to vary by state and change over time, and can be quite substantial, we have included several "other" lines for users to complete. </a:t>
          </a:r>
          <a:endParaRPr lang="en-US" sz="110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1</xdr:col>
      <xdr:colOff>457200</xdr:colOff>
      <xdr:row>125</xdr:row>
      <xdr:rowOff>38101</xdr:rowOff>
    </xdr:from>
    <xdr:to>
      <xdr:col>9</xdr:col>
      <xdr:colOff>1016000</xdr:colOff>
      <xdr:row>127</xdr:row>
      <xdr:rowOff>50800</xdr:rowOff>
    </xdr:to>
    <xdr:sp macro="" textlink="" fLocksText="0">
      <xdr:nvSpPr>
        <xdr:cNvPr id="10" name="TextBox 9">
          <a:extLst>
            <a:ext uri="{FF2B5EF4-FFF2-40B4-BE49-F238E27FC236}">
              <a16:creationId xmlns:a16="http://schemas.microsoft.com/office/drawing/2014/main" id="{A2B9241C-67EF-4D42-871F-CF5EBB323269}"/>
            </a:ext>
          </a:extLst>
        </xdr:cNvPr>
        <xdr:cNvSpPr txBox="1">
          <a:spLocks noChangeArrowheads="1"/>
        </xdr:cNvSpPr>
      </xdr:nvSpPr>
      <xdr:spPr bwMode="auto">
        <a:xfrm>
          <a:off x="850900" y="30175201"/>
          <a:ext cx="14071600" cy="698499"/>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Keep in mind that these are start up costs, not recurring (operating)</a:t>
          </a:r>
          <a:r>
            <a:rPr lang="en-US" sz="1100" baseline="0">
              <a:solidFill>
                <a:schemeClr val="tx1"/>
              </a:solidFill>
              <a:effectLst/>
              <a:latin typeface="Arial" panose="020B0604020202020204" pitchFamily="34" charset="0"/>
              <a:ea typeface="+mn-ea"/>
              <a:cs typeface="Arial" panose="020B0604020202020204" pitchFamily="34" charset="0"/>
            </a:rPr>
            <a:t> costs. If you will will be renting a storage facility for your gear,  the up front rental deposit (if any) should be included on this sheet. Your recurring rental fees should be entered in the Operating Expenses sheet. </a:t>
          </a:r>
          <a:endParaRPr lang="en-US" sz="110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1</xdr:col>
      <xdr:colOff>457200</xdr:colOff>
      <xdr:row>141</xdr:row>
      <xdr:rowOff>228600</xdr:rowOff>
    </xdr:from>
    <xdr:to>
      <xdr:col>9</xdr:col>
      <xdr:colOff>1016000</xdr:colOff>
      <xdr:row>143</xdr:row>
      <xdr:rowOff>330200</xdr:rowOff>
    </xdr:to>
    <xdr:sp macro="" textlink="" fLocksText="0">
      <xdr:nvSpPr>
        <xdr:cNvPr id="12" name="TextBox 11">
          <a:extLst>
            <a:ext uri="{FF2B5EF4-FFF2-40B4-BE49-F238E27FC236}">
              <a16:creationId xmlns:a16="http://schemas.microsoft.com/office/drawing/2014/main" id="{B1A3B18A-1990-3E4F-9836-5331CFC4D96B}"/>
            </a:ext>
          </a:extLst>
        </xdr:cNvPr>
        <xdr:cNvSpPr txBox="1">
          <a:spLocks noChangeArrowheads="1"/>
        </xdr:cNvSpPr>
      </xdr:nvSpPr>
      <xdr:spPr bwMode="auto">
        <a:xfrm>
          <a:off x="850900" y="54978300"/>
          <a:ext cx="15176500" cy="787400"/>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Include only</a:t>
          </a:r>
          <a:r>
            <a:rPr lang="en-US" sz="1100" baseline="0">
              <a:solidFill>
                <a:schemeClr val="tx1"/>
              </a:solidFill>
              <a:effectLst/>
              <a:latin typeface="Arial" panose="020B0604020202020204" pitchFamily="34" charset="0"/>
              <a:ea typeface="+mn-ea"/>
              <a:cs typeface="Arial" panose="020B0604020202020204" pitchFamily="34" charset="0"/>
            </a:rPr>
            <a:t> NEW purchases of boat, engine, equipment here. If you are bringing existing equipment into the business, enter its value in the "5. Beginning Balance Sheet" worksheet. Also, be careful not to "double count". If you are planning a combined nursery/farm operation and need to purchase a boat etc., you should only enter that cost in one of these sheets. (Or you could divide the cost between the nursery and farm operations if that makes more sense to you.) </a:t>
          </a: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2</xdr:col>
      <xdr:colOff>0</xdr:colOff>
      <xdr:row>159</xdr:row>
      <xdr:rowOff>0</xdr:rowOff>
    </xdr:from>
    <xdr:to>
      <xdr:col>10</xdr:col>
      <xdr:colOff>0</xdr:colOff>
      <xdr:row>160</xdr:row>
      <xdr:rowOff>203200</xdr:rowOff>
    </xdr:to>
    <xdr:sp macro="" textlink="" fLocksText="0">
      <xdr:nvSpPr>
        <xdr:cNvPr id="13" name="TextBox 12">
          <a:extLst>
            <a:ext uri="{FF2B5EF4-FFF2-40B4-BE49-F238E27FC236}">
              <a16:creationId xmlns:a16="http://schemas.microsoft.com/office/drawing/2014/main" id="{5791CFE3-9279-EB47-A263-C202546782B4}"/>
            </a:ext>
          </a:extLst>
        </xdr:cNvPr>
        <xdr:cNvSpPr txBox="1">
          <a:spLocks noChangeArrowheads="1"/>
        </xdr:cNvSpPr>
      </xdr:nvSpPr>
      <xdr:spPr bwMode="auto">
        <a:xfrm>
          <a:off x="863600" y="35306000"/>
          <a:ext cx="13385800" cy="546100"/>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Include only</a:t>
          </a:r>
          <a:r>
            <a:rPr lang="en-US" sz="1100" baseline="0">
              <a:solidFill>
                <a:schemeClr val="tx1"/>
              </a:solidFill>
              <a:effectLst/>
              <a:latin typeface="Arial" panose="020B0604020202020204" pitchFamily="34" charset="0"/>
              <a:ea typeface="+mn-ea"/>
              <a:cs typeface="Arial" panose="020B0604020202020204" pitchFamily="34" charset="0"/>
            </a:rPr>
            <a:t> NEW purchases of trucks for your kelp farming operation. If you are bringing existing equipment into the business, enter its value in the "5. Beginning Balance Sheet" worksheet.</a:t>
          </a:r>
          <a:endParaRPr lang="en-US" sz="1100" b="0" i="0" u="none" strike="noStrike" baseline="0">
            <a:solidFill>
              <a:schemeClr val="tx1"/>
            </a:solidFill>
            <a:latin typeface="Arial" panose="020B0604020202020204" pitchFamily="34" charset="0"/>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twoCellAnchor>
    <xdr:from>
      <xdr:col>2</xdr:col>
      <xdr:colOff>0</xdr:colOff>
      <xdr:row>68</xdr:row>
      <xdr:rowOff>145143</xdr:rowOff>
    </xdr:from>
    <xdr:to>
      <xdr:col>9</xdr:col>
      <xdr:colOff>1030515</xdr:colOff>
      <xdr:row>71</xdr:row>
      <xdr:rowOff>241300</xdr:rowOff>
    </xdr:to>
    <xdr:sp macro="" textlink="" fLocksText="0">
      <xdr:nvSpPr>
        <xdr:cNvPr id="6" name="TextBox 5">
          <a:extLst>
            <a:ext uri="{FF2B5EF4-FFF2-40B4-BE49-F238E27FC236}">
              <a16:creationId xmlns:a16="http://schemas.microsoft.com/office/drawing/2014/main" id="{8232143F-1543-B849-8345-07CCB1131FEA}"/>
            </a:ext>
          </a:extLst>
        </xdr:cNvPr>
        <xdr:cNvSpPr txBox="1">
          <a:spLocks noChangeArrowheads="1"/>
        </xdr:cNvSpPr>
      </xdr:nvSpPr>
      <xdr:spPr bwMode="auto">
        <a:xfrm>
          <a:off x="863600" y="29723443"/>
          <a:ext cx="15178315" cy="1124857"/>
        </a:xfrm>
        <a:prstGeom prst="rect">
          <a:avLst/>
        </a:prstGeom>
        <a:solidFill>
          <a:schemeClr val="bg1"/>
        </a:solidFill>
        <a:ln w="12700">
          <a:solidFill>
            <a:schemeClr val="tx1"/>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a:solidFill>
                <a:schemeClr val="tx1"/>
              </a:solidFill>
              <a:effectLst/>
              <a:latin typeface="Arial" panose="020B0604020202020204" pitchFamily="34" charset="0"/>
              <a:ea typeface="+mn-ea"/>
              <a:cs typeface="Arial" panose="020B0604020202020204" pitchFamily="34" charset="0"/>
            </a:rPr>
            <a:t>A kelp farm system consists of four</a:t>
          </a:r>
          <a:r>
            <a:rPr lang="en-US" sz="1100" baseline="0">
              <a:solidFill>
                <a:schemeClr val="tx1"/>
              </a:solidFill>
              <a:effectLst/>
              <a:latin typeface="Arial" panose="020B0604020202020204" pitchFamily="34" charset="0"/>
              <a:ea typeface="+mn-ea"/>
              <a:cs typeface="Arial" panose="020B0604020202020204" pitchFamily="34" charset="0"/>
            </a:rPr>
            <a:t> general components - the grow lines where your kelp will be seeded and grow, a mooring/anchor system which holds the grow lines in place, a depth control system which maintains the growing kelp at the proper depth in the water, and a system for site marking for navigational purposes. The following table provides prompts for you to consider as you design your system.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aseline="0">
              <a:solidFill>
                <a:schemeClr val="tx1"/>
              </a:solidFill>
              <a:effectLst/>
              <a:latin typeface="Arial" panose="020B0604020202020204" pitchFamily="34" charset="0"/>
              <a:ea typeface="+mn-ea"/>
              <a:cs typeface="Arial" panose="020B0604020202020204" pitchFamily="34" charset="0"/>
            </a:rPr>
            <a:t>In addition, this workbook provides several example farm systems that were developed using Greenwave's Ocean Farm Design Tool (https://www.greenwave.org/hub). </a:t>
          </a:r>
          <a:r>
            <a:rPr lang="en-US" sz="1100">
              <a:solidFill>
                <a:schemeClr val="tx1"/>
              </a:solidFill>
              <a:effectLst/>
              <a:latin typeface="Arial" panose="020B0604020202020204" pitchFamily="34" charset="0"/>
              <a:ea typeface="+mn-ea"/>
              <a:cs typeface="Arial" panose="020B0604020202020204" pitchFamily="34" charset="0"/>
            </a:rPr>
            <a:t>The equipment lists provided on the sample farm arrays worksheet</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a:solidFill>
                <a:schemeClr val="tx1"/>
              </a:solidFill>
              <a:effectLst/>
              <a:latin typeface="Arial" panose="020B0604020202020204" pitchFamily="34" charset="0"/>
              <a:ea typeface="+mn-ea"/>
              <a:cs typeface="Arial" panose="020B0604020202020204" pitchFamily="34" charset="0"/>
            </a:rPr>
            <a:t>are based on expert recommendations for three different scales of kelp farm operations</a:t>
          </a:r>
          <a:r>
            <a:rPr lang="en-US" sz="1100" baseline="0">
              <a:solidFill>
                <a:schemeClr val="tx1"/>
              </a:solidFill>
              <a:effectLst/>
              <a:latin typeface="Arial" panose="020B0604020202020204" pitchFamily="34" charset="0"/>
              <a:ea typeface="+mn-ea"/>
              <a:cs typeface="Arial" panose="020B0604020202020204" pitchFamily="34" charset="0"/>
            </a:rPr>
            <a:t>. Use the hyperlink below or select the Sample Farm Systems tab to view the examples. </a:t>
          </a: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80434</xdr:colOff>
      <xdr:row>3</xdr:row>
      <xdr:rowOff>45859</xdr:rowOff>
    </xdr:from>
    <xdr:to>
      <xdr:col>14</xdr:col>
      <xdr:colOff>28223</xdr:colOff>
      <xdr:row>39</xdr:row>
      <xdr:rowOff>63500</xdr:rowOff>
    </xdr:to>
    <xdr:sp macro="" textlink="" fLocksText="0">
      <xdr:nvSpPr>
        <xdr:cNvPr id="2" name="TextBox 1">
          <a:extLst>
            <a:ext uri="{FF2B5EF4-FFF2-40B4-BE49-F238E27FC236}">
              <a16:creationId xmlns:a16="http://schemas.microsoft.com/office/drawing/2014/main" id="{BDC13050-EEA7-934C-96D9-9667C3410230}"/>
            </a:ext>
          </a:extLst>
        </xdr:cNvPr>
        <xdr:cNvSpPr txBox="1">
          <a:spLocks noChangeArrowheads="1"/>
        </xdr:cNvSpPr>
      </xdr:nvSpPr>
      <xdr:spPr bwMode="auto">
        <a:xfrm>
          <a:off x="613834" y="858659"/>
          <a:ext cx="15314789" cy="6139041"/>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Instructions: This sheet is where you will enter the information about your operating expenses. Operating expenses include the cost of what you need to buy and use during your operating season, and those overhead expenses that are incurred in the off-season or all year long. This model assumes that you are purchasing your supplies for a nursery operation in Quarter 3 (July, August, September), and the seed string and consumables for a farm operation in Quarter four (October, November, December). Because the initial value of your purchase of supplies and consumables flows from your start up expense page, you can't change that.</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 </a:t>
          </a:r>
        </a:p>
        <a:p>
          <a:pPr marL="171450" indent="-171450">
            <a:buFont typeface="Arial" panose="020B0604020202020204" pitchFamily="34" charset="0"/>
            <a:buChar char="•"/>
          </a:pPr>
          <a:r>
            <a:rPr lang="en-US" sz="1200" b="0" i="0" u="none" strike="noStrike" baseline="0">
              <a:solidFill>
                <a:schemeClr val="tx1"/>
              </a:solidFill>
              <a:latin typeface="Arial" panose="020B0604020202020204" pitchFamily="34" charset="0"/>
              <a:ea typeface="+mn-ea"/>
              <a:cs typeface="Arial" panose="020B0604020202020204" pitchFamily="34" charset="0"/>
            </a:rPr>
            <a:t>The </a:t>
          </a:r>
          <a:r>
            <a:rPr lang="en-US" sz="1200" b="1" i="0" u="none" strike="noStrike" baseline="0">
              <a:solidFill>
                <a:schemeClr val="tx1"/>
              </a:solidFill>
              <a:latin typeface="Arial" panose="020B0604020202020204" pitchFamily="34" charset="0"/>
              <a:ea typeface="+mn-ea"/>
              <a:cs typeface="Arial" panose="020B0604020202020204" pitchFamily="34" charset="0"/>
            </a:rPr>
            <a:t>Business Model </a:t>
          </a:r>
          <a:r>
            <a:rPr lang="en-US" sz="1200" b="0" i="0" u="none" strike="noStrike" baseline="0">
              <a:solidFill>
                <a:schemeClr val="tx1"/>
              </a:solidFill>
              <a:latin typeface="Arial" panose="020B0604020202020204" pitchFamily="34" charset="0"/>
              <a:ea typeface="+mn-ea"/>
              <a:cs typeface="Arial" panose="020B0604020202020204" pitchFamily="34" charset="0"/>
            </a:rPr>
            <a:t>area is there to remind you of the business model choices you made previously. This area is locked for input; if you want to make any changes you need to go back to the Business Model input page to do so.</a:t>
          </a:r>
        </a:p>
        <a:p>
          <a:pPr marL="171450" indent="-171450">
            <a:buFont typeface="Arial" panose="020B0604020202020204" pitchFamily="34" charset="0"/>
            <a:buChar cha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In the </a:t>
          </a:r>
          <a:r>
            <a:rPr lang="en-US" sz="1200" b="1" i="0" u="none" strike="noStrike" baseline="0">
              <a:solidFill>
                <a:schemeClr val="tx1"/>
              </a:solidFill>
              <a:latin typeface="Arial" panose="020B0604020202020204" pitchFamily="34" charset="0"/>
              <a:ea typeface="+mn-ea"/>
              <a:cs typeface="Arial" panose="020B0604020202020204" pitchFamily="34" charset="0"/>
            </a:rPr>
            <a:t>Key Inputs </a:t>
          </a:r>
          <a:r>
            <a:rPr lang="en-US" sz="1200" b="0" i="0" u="none" strike="noStrike" baseline="0">
              <a:solidFill>
                <a:schemeClr val="tx1"/>
              </a:solidFill>
              <a:latin typeface="Arial" panose="020B0604020202020204" pitchFamily="34" charset="0"/>
              <a:ea typeface="+mn-ea"/>
              <a:cs typeface="Arial" panose="020B0604020202020204" pitchFamily="34" charset="0"/>
            </a:rPr>
            <a:t>area, enter the rate that you would pay yourself for labor, and the rate that you pay your hired help for labor. Although your own labor is not a cash expense (and doesn't show up in the projected income statement), you do need to consider the true economic cost of spending your time in working in a kelp aquaculture operation rather than doing something else.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The remainder of this worksheet consists of input areas for the direct and indirect expenses associated with operating your kelp nursery and your kelp farm operations. Both of these areas has its own more detailed instructions where needed.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The quarterly operating expenses that are directly associated with operating your kelp </a:t>
          </a:r>
          <a:r>
            <a:rPr lang="en-US" sz="1200" b="1" i="0" u="none" strike="noStrike" baseline="0">
              <a:solidFill>
                <a:schemeClr val="tx1"/>
              </a:solidFill>
              <a:latin typeface="Arial" panose="020B0604020202020204" pitchFamily="34" charset="0"/>
              <a:ea typeface="+mn-ea"/>
              <a:cs typeface="Arial" panose="020B0604020202020204" pitchFamily="34" charset="0"/>
            </a:rPr>
            <a:t>nursery</a:t>
          </a:r>
          <a:r>
            <a:rPr lang="en-US" sz="1200" b="0" i="0" u="none" strike="noStrike" baseline="0">
              <a:solidFill>
                <a:schemeClr val="tx1"/>
              </a:solidFill>
              <a:latin typeface="Arial" panose="020B0604020202020204" pitchFamily="34" charset="0"/>
              <a:ea typeface="+mn-ea"/>
              <a:cs typeface="Arial" panose="020B0604020202020204" pitchFamily="34" charset="0"/>
            </a:rPr>
            <a:t>: these will most likely be incurred during Q3 and Q4 and are directly related to the operation of your kelp nursery. </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Permitting and legal for your kelp farm</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Building out your farm location</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Seeding</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Monitoring</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Harvest</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Post-harvest (gear retrieval)</a:t>
          </a: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685800" marR="0" lvl="1" indent="-228600" defTabSz="914400" eaLnBrk="1" fontAlgn="auto" latinLnBrk="0" hangingPunct="1">
            <a:lnSpc>
              <a:spcPct val="100000"/>
            </a:lnSpc>
            <a:spcBef>
              <a:spcPts val="0"/>
            </a:spcBef>
            <a:spcAft>
              <a:spcPts val="0"/>
            </a:spcAft>
            <a:buClrTx/>
            <a:buSzTx/>
            <a:buFont typeface="+mj-lt"/>
            <a:buAutoNum type="arabicPeriod"/>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The annual overhead: these expenses are incurred throughout the year and are not directly associated with the kelp aquaculture operation but are the cost of running the business. This includes items such as insurance and registration for your vehicles, administrative expenses, dockside services, and insurance for your business. This section also picks up the depreciation expense associated with your capital (startup) costs, which flows from your start up page. If you are operating a stand-alone nursery or kelp farm operation, then it must cover all these overhead expenses in order to be able to make a profit. On the other hand, if you are operating a combined business with both a nursery and grow out operation, many of your overhead expenses will be shared between the two businesses. Be sure not to double count overhead expense items.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u="none" strike="noStrike" baseline="0">
              <a:solidFill>
                <a:schemeClr val="tx1"/>
              </a:solidFill>
              <a:latin typeface="Arial" panose="020B0604020202020204" pitchFamily="34" charset="0"/>
              <a:ea typeface="+mn-ea"/>
              <a:cs typeface="Arial" panose="020B0604020202020204" pitchFamily="34" charset="0"/>
            </a:rPr>
            <a:t>When you have finished this page you can take a look at the Proforma P&amp;L to see if you'll be profitable over the first three years with the plans you have in place.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u="none" strike="noStrike" baseline="0">
              <a:solidFill>
                <a:schemeClr val="tx1"/>
              </a:solidFill>
              <a:latin typeface="Arial" panose="020B0604020202020204" pitchFamily="34" charset="0"/>
              <a:ea typeface="+mn-ea"/>
              <a:cs typeface="Arial" panose="020B0604020202020204" pitchFamily="34" charset="0"/>
            </a:rPr>
            <a:t>A note on the timing of expenses</a:t>
          </a:r>
          <a:r>
            <a:rPr lang="en-US" sz="1200" b="0" i="0" u="none" strike="noStrike" baseline="0">
              <a:solidFill>
                <a:schemeClr val="tx1"/>
              </a:solidFill>
              <a:latin typeface="Arial" panose="020B0604020202020204" pitchFamily="34" charset="0"/>
              <a:ea typeface="+mn-ea"/>
              <a:cs typeface="Arial" panose="020B0604020202020204" pitchFamily="34" charset="0"/>
            </a:rPr>
            <a:t>: This model recognizes expenses when they are actually used in the operation of the business. For instance, an operator might purchase equipment for a kelp nursery sevreal months before actually setting up the nursery. No matter when those supplies were purchased, the model is set up to account for them in Q3, while the nursery operations are occuring. This was a deliberate choice to minimize the opportunity for errors in financial outputs, and also to approximate the reporting requirements of Generally Accepted Accounting Principles (GAAP), the "rules of the game" for financial accounting in the United States. </a:t>
          </a: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3</xdr:row>
      <xdr:rowOff>1</xdr:rowOff>
    </xdr:from>
    <xdr:to>
      <xdr:col>14</xdr:col>
      <xdr:colOff>12701</xdr:colOff>
      <xdr:row>13</xdr:row>
      <xdr:rowOff>0</xdr:rowOff>
    </xdr:to>
    <xdr:sp macro="" textlink="" fLocksText="0">
      <xdr:nvSpPr>
        <xdr:cNvPr id="2" name="TextBox 1">
          <a:extLst>
            <a:ext uri="{FF2B5EF4-FFF2-40B4-BE49-F238E27FC236}">
              <a16:creationId xmlns:a16="http://schemas.microsoft.com/office/drawing/2014/main" id="{165BABF5-539A-354D-9605-3E31649BFD3E}"/>
            </a:ext>
          </a:extLst>
        </xdr:cNvPr>
        <xdr:cNvSpPr txBox="1">
          <a:spLocks noChangeArrowheads="1"/>
        </xdr:cNvSpPr>
      </xdr:nvSpPr>
      <xdr:spPr bwMode="auto">
        <a:xfrm>
          <a:off x="825501" y="889001"/>
          <a:ext cx="14211300" cy="3428999"/>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1" i="1" u="none" strike="noStrike" baseline="0">
              <a:solidFill>
                <a:schemeClr val="tx1"/>
              </a:solidFill>
              <a:latin typeface="Arial" panose="020B0604020202020204" pitchFamily="34" charset="0"/>
              <a:ea typeface="+mn-ea"/>
              <a:cs typeface="Arial" panose="020B0604020202020204" pitchFamily="34" charset="0"/>
            </a:rPr>
            <a:t>Instructions: </a:t>
          </a: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Some kelp farmers or kelp nursery operators intend to supplement their aquaculture income through activities that are not directly related to growing and selling kelp seed or wet kelp. These might include:</a:t>
          </a:r>
        </a:p>
        <a:p>
          <a:pPr algn="l" rtl="0">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1.  The sale of branded merchandise, food, or other physical products.</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2.  Providing services to the public such as education, tours, trainings, etc. </a:t>
          </a: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3.  Gaining passive revenue through items such as farm subsidies, sale of ecosystem services, etc. These passive revenue streams do not have direct costs associated with them, but do potentially have hidden costs such as time and effort of setting up the payment arrangements, marketing and promotions expense, legal, etc. </a:t>
          </a:r>
        </a:p>
        <a:p>
          <a:pPr algn="l" rtl="0">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Use this sheet to note any anticipated revenues and expenses that are not directly related to your aquaculture operations.</a:t>
          </a:r>
          <a:r>
            <a:rPr lang="en-US" sz="1200" b="1" i="1" u="none" strike="noStrike" baseline="0">
              <a:solidFill>
                <a:schemeClr val="tx1"/>
              </a:solidFill>
              <a:latin typeface="Arial" panose="020B0604020202020204" pitchFamily="34" charset="0"/>
              <a:ea typeface="+mn-ea"/>
              <a:cs typeface="Arial" panose="020B0604020202020204" pitchFamily="34" charset="0"/>
            </a:rPr>
            <a:t> </a:t>
          </a:r>
          <a:r>
            <a:rPr lang="en-US" sz="1200" b="0" i="0" u="none" strike="noStrike" baseline="0">
              <a:solidFill>
                <a:schemeClr val="tx1"/>
              </a:solidFill>
              <a:latin typeface="Arial" panose="020B0604020202020204" pitchFamily="34" charset="0"/>
              <a:ea typeface="+mn-ea"/>
              <a:cs typeface="Arial" panose="020B0604020202020204" pitchFamily="34" charset="0"/>
            </a:rPr>
            <a:t>The primay focus of this model and planning guide is on kelp aquaculture, and it is important for you to understand the costs and benefits of kelp aquaculutre itself by keeping the non-use business separate in the analysis. </a:t>
          </a: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Finally, this non-use worksheet supports a very brief top level estimate for your plans</a:t>
          </a:r>
          <a:r>
            <a:rPr lang="en-US" sz="1200" b="1" i="1" u="none" strike="noStrike" baseline="0">
              <a:solidFill>
                <a:schemeClr val="tx1"/>
              </a:solidFill>
              <a:latin typeface="Arial" panose="020B0604020202020204" pitchFamily="34" charset="0"/>
              <a:ea typeface="+mn-ea"/>
              <a:cs typeface="Arial" panose="020B0604020202020204" pitchFamily="34" charset="0"/>
            </a:rPr>
            <a:t>. Users who expect significant capital outlays for these activities, or for whom  non-use revenue makes up a significant portion of their business model, should seek advice through their local SBDC or SCORE advisors in the development of a business plan for your specific ideas. </a:t>
          </a:r>
        </a:p>
        <a:p>
          <a:pPr lvl="1"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401920</xdr:colOff>
      <xdr:row>6</xdr:row>
      <xdr:rowOff>137480</xdr:rowOff>
    </xdr:from>
    <xdr:to>
      <xdr:col>3</xdr:col>
      <xdr:colOff>402280</xdr:colOff>
      <xdr:row>6</xdr:row>
      <xdr:rowOff>137840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70B45BDF-C4BD-BCF2-2BB0-50532B33431D}"/>
                </a:ext>
                <a:ext uri="{C183D7F6-B498-43B3-948B-1728B52AA6E4}">
                  <adec:decorative xmlns:adec="http://schemas.microsoft.com/office/drawing/2017/decorative" val="1"/>
                </a:ext>
              </a:extLst>
            </xdr14:cNvPr>
            <xdr14:cNvContentPartPr/>
          </xdr14:nvContentPartPr>
          <xdr14:nvPr macro=""/>
          <xdr14:xfrm>
            <a:off x="884520" y="1788480"/>
            <a:ext cx="360" cy="360"/>
          </xdr14:xfrm>
        </xdr:contentPart>
      </mc:Choice>
      <mc:Fallback xmlns="">
        <xdr:pic>
          <xdr:nvPicPr>
            <xdr:cNvPr id="2" name="Ink 1">
              <a:extLst>
                <a:ext uri="{FF2B5EF4-FFF2-40B4-BE49-F238E27FC236}">
                  <a16:creationId xmlns:a16="http://schemas.microsoft.com/office/drawing/2014/main" id="{70B45BDF-C4BD-BCF2-2BB0-50532B33431D}"/>
                </a:ext>
              </a:extLst>
            </xdr:cNvPr>
            <xdr:cNvPicPr/>
          </xdr:nvPicPr>
          <xdr:blipFill>
            <a:blip xmlns:r="http://schemas.openxmlformats.org/officeDocument/2006/relationships" r:embed="rId2"/>
            <a:stretch>
              <a:fillRect/>
            </a:stretch>
          </xdr:blipFill>
          <xdr:spPr>
            <a:xfrm>
              <a:off x="875520" y="1779840"/>
              <a:ext cx="18000" cy="18000"/>
            </a:xfrm>
            <a:prstGeom prst="rect">
              <a:avLst/>
            </a:prstGeom>
          </xdr:spPr>
        </xdr:pic>
      </mc:Fallback>
    </mc:AlternateContent>
    <xdr:clientData/>
  </xdr:twoCellAnchor>
  <xdr:twoCellAnchor editAs="oneCell">
    <xdr:from>
      <xdr:col>3</xdr:col>
      <xdr:colOff>464920</xdr:colOff>
      <xdr:row>1</xdr:row>
      <xdr:rowOff>115320</xdr:rowOff>
    </xdr:from>
    <xdr:to>
      <xdr:col>3</xdr:col>
      <xdr:colOff>465280</xdr:colOff>
      <xdr:row>1</xdr:row>
      <xdr:rowOff>115680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63CFE40B-6563-930D-4DC3-238E770FBB37}"/>
                </a:ext>
                <a:ext uri="{C183D7F6-B498-43B3-948B-1728B52AA6E4}">
                  <adec:decorative xmlns:adec="http://schemas.microsoft.com/office/drawing/2017/decorative" val="1"/>
                </a:ext>
              </a:extLst>
            </xdr14:cNvPr>
            <xdr14:cNvContentPartPr/>
          </xdr14:nvContentPartPr>
          <xdr14:nvPr macro=""/>
          <xdr14:xfrm>
            <a:off x="947520" y="877320"/>
            <a:ext cx="360" cy="360"/>
          </xdr14:xfrm>
        </xdr:contentPart>
      </mc:Choice>
      <mc:Fallback xmlns="">
        <xdr:pic>
          <xdr:nvPicPr>
            <xdr:cNvPr id="3" name="Ink 2">
              <a:extLst>
                <a:ext uri="{FF2B5EF4-FFF2-40B4-BE49-F238E27FC236}">
                  <a16:creationId xmlns:a16="http://schemas.microsoft.com/office/drawing/2014/main" id="{63CFE40B-6563-930D-4DC3-238E770FBB37}"/>
                </a:ext>
              </a:extLst>
            </xdr:cNvPr>
            <xdr:cNvPicPr/>
          </xdr:nvPicPr>
          <xdr:blipFill>
            <a:blip xmlns:r="http://schemas.openxmlformats.org/officeDocument/2006/relationships" r:embed="rId2"/>
            <a:stretch>
              <a:fillRect/>
            </a:stretch>
          </xdr:blipFill>
          <xdr:spPr>
            <a:xfrm>
              <a:off x="938880" y="868320"/>
              <a:ext cx="18000" cy="18000"/>
            </a:xfrm>
            <a:prstGeom prst="rect">
              <a:avLst/>
            </a:prstGeom>
          </xdr:spPr>
        </xdr:pic>
      </mc:Fallback>
    </mc:AlternateContent>
    <xdr:clientData/>
  </xdr:twoCellAnchor>
  <xdr:twoCellAnchor>
    <xdr:from>
      <xdr:col>1</xdr:col>
      <xdr:colOff>12700</xdr:colOff>
      <xdr:row>1</xdr:row>
      <xdr:rowOff>127000</xdr:rowOff>
    </xdr:from>
    <xdr:to>
      <xdr:col>8</xdr:col>
      <xdr:colOff>101600</xdr:colOff>
      <xdr:row>17</xdr:row>
      <xdr:rowOff>355600</xdr:rowOff>
    </xdr:to>
    <xdr:sp macro="" textlink="">
      <xdr:nvSpPr>
        <xdr:cNvPr id="4" name="TextBox 3">
          <a:extLst>
            <a:ext uri="{FF2B5EF4-FFF2-40B4-BE49-F238E27FC236}">
              <a16:creationId xmlns:a16="http://schemas.microsoft.com/office/drawing/2014/main" id="{FDD89A5A-0BDB-A3FE-A52C-8EE361AB0EF3}"/>
            </a:ext>
          </a:extLst>
        </xdr:cNvPr>
        <xdr:cNvSpPr txBox="1"/>
      </xdr:nvSpPr>
      <xdr:spPr>
        <a:xfrm>
          <a:off x="571500" y="533400"/>
          <a:ext cx="12230100" cy="3073400"/>
        </a:xfrm>
        <a:prstGeom prst="rect">
          <a:avLst/>
        </a:prstGeom>
        <a:solidFill>
          <a:schemeClr val="lt1"/>
        </a:solidFill>
        <a:ln w="4445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sz="1100" b="1" i="1" u="none" strike="noStrike" baseline="0">
            <a:solidFill>
              <a:schemeClr val="tx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u="none" strike="noStrike" baseline="0">
              <a:solidFill>
                <a:schemeClr val="tx1"/>
              </a:solidFill>
              <a:latin typeface="Arial" panose="020B0604020202020204" pitchFamily="34" charset="0"/>
              <a:cs typeface="Arial" panose="020B0604020202020204" pitchFamily="34" charset="0"/>
            </a:rPr>
            <a:t>Instructions:</a:t>
          </a:r>
          <a:r>
            <a:rPr lang="en-US" sz="1200" b="0" i="0" u="none" strike="noStrike" baseline="0">
              <a:solidFill>
                <a:sysClr val="windowText" lastClr="000000"/>
              </a:solidFill>
              <a:latin typeface="Arial" panose="020B0604020202020204" pitchFamily="34" charset="0"/>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The </a:t>
          </a:r>
          <a:r>
            <a:rPr lang="en-US" sz="1200" b="1">
              <a:solidFill>
                <a:schemeClr val="dk1"/>
              </a:solidFill>
              <a:effectLst/>
              <a:latin typeface="Arial" panose="020B0604020202020204" pitchFamily="34" charset="0"/>
              <a:ea typeface="+mn-ea"/>
              <a:cs typeface="Arial" panose="020B0604020202020204" pitchFamily="34" charset="0"/>
            </a:rPr>
            <a:t>balance sheet</a:t>
          </a:r>
          <a:r>
            <a:rPr lang="en-US" sz="1200">
              <a:solidFill>
                <a:schemeClr val="dk1"/>
              </a:solidFill>
              <a:effectLst/>
              <a:latin typeface="Arial" panose="020B0604020202020204" pitchFamily="34" charset="0"/>
              <a:ea typeface="+mn-ea"/>
              <a:cs typeface="Arial" panose="020B0604020202020204" pitchFamily="34" charset="0"/>
            </a:rPr>
            <a:t>, which is sometimes called a net worth statement, is one of the most frequently used financial statements to assess the economic well-being of a business operation. This statement is used to list the assets and liabilities and can be used to analyze the financial position of the business.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This worksheet is where</a:t>
          </a:r>
          <a:r>
            <a:rPr lang="en-US" sz="1200" baseline="0">
              <a:solidFill>
                <a:schemeClr val="dk1"/>
              </a:solidFill>
              <a:effectLst/>
              <a:latin typeface="Arial" panose="020B0604020202020204" pitchFamily="34" charset="0"/>
              <a:ea typeface="+mn-ea"/>
              <a:cs typeface="Arial" panose="020B0604020202020204" pitchFamily="34" charset="0"/>
            </a:rPr>
            <a:t> you can enter what you are bringing into the business - any assets that you already have that will be used for the business. The total value of the assets for this beginning balance sheet equals your initial equity position in the business. It is a good idea to provide detailed notes as to how you arrived at the value of any significant assets you are bringing into the business.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Arial" panose="020B0604020202020204" pitchFamily="34" charset="0"/>
              <a:ea typeface="+mn-ea"/>
              <a:cs typeface="Arial" panose="020B0604020202020204" pitchFamily="34" charset="0"/>
            </a:rPr>
            <a:t>The information that enter about your start up costs and your sources of funding should NOT be entered here; use the Funding page for that. </a:t>
          </a:r>
          <a:r>
            <a:rPr lang="en-US" sz="1200" b="1" i="1" baseline="0">
              <a:solidFill>
                <a:schemeClr val="dk1"/>
              </a:solidFill>
              <a:effectLst/>
              <a:latin typeface="Arial" panose="020B0604020202020204" pitchFamily="34" charset="0"/>
              <a:ea typeface="+mn-ea"/>
              <a:cs typeface="Arial" panose="020B0604020202020204" pitchFamily="34" charset="0"/>
            </a:rPr>
            <a:t>This page is strictly for what you are bringing into the business - any vehicles, boats, equipment, etc. that you will be using in your kelp aquaculuture operation</a:t>
          </a:r>
          <a:r>
            <a:rPr lang="en-US" sz="1200" baseline="0">
              <a:solidFill>
                <a:schemeClr val="dk1"/>
              </a:solidFill>
              <a:effectLst/>
              <a:latin typeface="Arial" panose="020B0604020202020204" pitchFamily="34" charset="0"/>
              <a:ea typeface="+mn-ea"/>
              <a:cs typeface="Arial" panose="020B0604020202020204" pitchFamily="34" charset="0"/>
            </a:rPr>
            <a:t>. The information from both this sheet and the Funding page appears in the Proforma (forward-looking) Balance Sheet page as the value of the business once it is up and running.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Arial" panose="020B0604020202020204" pitchFamily="34" charset="0"/>
              <a:ea typeface="+mn-ea"/>
              <a:cs typeface="Arial" panose="020B0604020202020204" pitchFamily="34" charset="0"/>
            </a:rPr>
            <a:t>You will notice that the input area for this worksheet is formatted differently from the other pages that you have been working on. This is because you may want to print this sheet out for funders and others to see; the print area is set up without a background color and with the locked cells indicated in a lighter grey than on the other pages. </a:t>
          </a: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70556</xdr:colOff>
      <xdr:row>2</xdr:row>
      <xdr:rowOff>141817</xdr:rowOff>
    </xdr:from>
    <xdr:to>
      <xdr:col>9</xdr:col>
      <xdr:colOff>0</xdr:colOff>
      <xdr:row>17</xdr:row>
      <xdr:rowOff>152400</xdr:rowOff>
    </xdr:to>
    <xdr:sp macro="" textlink="" fLocksText="0">
      <xdr:nvSpPr>
        <xdr:cNvPr id="2" name="TextBox 1">
          <a:extLst>
            <a:ext uri="{FF2B5EF4-FFF2-40B4-BE49-F238E27FC236}">
              <a16:creationId xmlns:a16="http://schemas.microsoft.com/office/drawing/2014/main" id="{4CF6624C-9699-464C-B528-5748EAAF5410}"/>
            </a:ext>
          </a:extLst>
        </xdr:cNvPr>
        <xdr:cNvSpPr txBox="1">
          <a:spLocks noChangeArrowheads="1"/>
        </xdr:cNvSpPr>
      </xdr:nvSpPr>
      <xdr:spPr bwMode="auto">
        <a:xfrm>
          <a:off x="629356" y="954617"/>
          <a:ext cx="13239044" cy="6106583"/>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200" b="1" i="1" u="none" strike="noStrike" baseline="0">
              <a:solidFill>
                <a:schemeClr val="tx1"/>
              </a:solidFill>
              <a:latin typeface="Arial" panose="020B0604020202020204" pitchFamily="34" charset="0"/>
              <a:cs typeface="Arial" panose="020B0604020202020204" pitchFamily="34" charset="0"/>
            </a:rPr>
            <a:t>Instructions: </a:t>
          </a:r>
          <a:r>
            <a:rPr lang="en-US" sz="1200" b="0" i="0" u="none" strike="noStrike" baseline="0">
              <a:solidFill>
                <a:sysClr val="windowText" lastClr="000000"/>
              </a:solidFill>
              <a:latin typeface="Arial" panose="020B0604020202020204" pitchFamily="34" charset="0"/>
              <a:cs typeface="Arial" panose="020B0604020202020204" pitchFamily="34" charset="0"/>
            </a:rPr>
            <a:t>This worksheet is very important if you are seeking outside funding (bank loan, equity investors). It summarizes all the initial investment you will need to make in your kelp business and where you are going to get the money for it. This sheet is linked to other inputs in this model but also provides space for you to enter any additional up front capital needs that are not contained in the detailed start up costs pages for the kelp nursery and grow out operation.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1">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a:solidFill>
                <a:schemeClr val="tx1"/>
              </a:solidFill>
              <a:effectLst/>
              <a:latin typeface="Arial" panose="020B0604020202020204" pitchFamily="34" charset="0"/>
              <a:ea typeface="+mn-ea"/>
              <a:cs typeface="Arial" panose="020B0604020202020204" pitchFamily="34" charset="0"/>
            </a:rPr>
            <a:t>The  Business model</a:t>
          </a:r>
          <a:r>
            <a:rPr lang="en-US" sz="1200" b="1" baseline="0">
              <a:solidFill>
                <a:schemeClr val="tx1"/>
              </a:solidFill>
              <a:effectLst/>
              <a:latin typeface="Arial" panose="020B0604020202020204" pitchFamily="34" charset="0"/>
              <a:ea typeface="+mn-ea"/>
              <a:cs typeface="Arial" panose="020B0604020202020204" pitchFamily="34" charset="0"/>
            </a:rPr>
            <a:t> from the "Start Here" page </a:t>
          </a:r>
          <a:r>
            <a:rPr lang="en-US" sz="1200" baseline="0">
              <a:solidFill>
                <a:schemeClr val="tx1"/>
              </a:solidFill>
              <a:effectLst/>
              <a:latin typeface="Arial" panose="020B0604020202020204" pitchFamily="34" charset="0"/>
              <a:ea typeface="+mn-ea"/>
              <a:cs typeface="Arial" panose="020B0604020202020204" pitchFamily="34" charset="0"/>
            </a:rPr>
            <a:t>area </a:t>
          </a:r>
          <a:r>
            <a:rPr lang="en-US" sz="1200">
              <a:solidFill>
                <a:schemeClr val="tx1"/>
              </a:solidFill>
              <a:effectLst/>
              <a:latin typeface="Arial" panose="020B0604020202020204" pitchFamily="34" charset="0"/>
              <a:ea typeface="+mn-ea"/>
              <a:cs typeface="Arial" panose="020B0604020202020204" pitchFamily="34" charset="0"/>
            </a:rPr>
            <a:t>is there to remind you of the business</a:t>
          </a:r>
          <a:r>
            <a:rPr lang="en-US" sz="1200" baseline="0">
              <a:solidFill>
                <a:schemeClr val="tx1"/>
              </a:solidFill>
              <a:effectLst/>
              <a:latin typeface="Arial" panose="020B0604020202020204" pitchFamily="34" charset="0"/>
              <a:ea typeface="+mn-ea"/>
              <a:cs typeface="Arial" panose="020B0604020202020204" pitchFamily="34" charset="0"/>
            </a:rPr>
            <a:t> model choices you made previously. This area is locked for input; if you want to make any changes you need to go back to the "Start here" page to do so.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The remainder of this worksheet consists of three areas associated with the </a:t>
          </a:r>
          <a:r>
            <a:rPr lang="en-US" sz="1200" b="1" i="1" baseline="0">
              <a:solidFill>
                <a:schemeClr val="tx1"/>
              </a:solidFill>
              <a:effectLst/>
              <a:latin typeface="Arial" panose="020B0604020202020204" pitchFamily="34" charset="0"/>
              <a:ea typeface="+mn-ea"/>
              <a:cs typeface="Arial" panose="020B0604020202020204" pitchFamily="34" charset="0"/>
            </a:rPr>
            <a:t>uses of funds</a:t>
          </a:r>
          <a:r>
            <a:rPr lang="en-US" sz="1200" baseline="0">
              <a:solidFill>
                <a:schemeClr val="tx1"/>
              </a:solidFill>
              <a:effectLst/>
              <a:latin typeface="Arial" panose="020B0604020202020204" pitchFamily="34" charset="0"/>
              <a:ea typeface="+mn-ea"/>
              <a:cs typeface="Arial" panose="020B0604020202020204" pitchFamily="34" charset="0"/>
            </a:rPr>
            <a:t> - what you need money for - and the </a:t>
          </a:r>
          <a:r>
            <a:rPr lang="en-US" sz="1200" b="1" i="1" baseline="0">
              <a:solidFill>
                <a:schemeClr val="tx1"/>
              </a:solidFill>
              <a:effectLst/>
              <a:latin typeface="Arial" panose="020B0604020202020204" pitchFamily="34" charset="0"/>
              <a:ea typeface="+mn-ea"/>
              <a:cs typeface="Arial" panose="020B0604020202020204" pitchFamily="34" charset="0"/>
            </a:rPr>
            <a:t>sources of funds</a:t>
          </a:r>
          <a:r>
            <a:rPr lang="en-US" sz="1200" baseline="0">
              <a:solidFill>
                <a:schemeClr val="tx1"/>
              </a:solidFill>
              <a:effectLst/>
              <a:latin typeface="Arial" panose="020B0604020202020204" pitchFamily="34" charset="0"/>
              <a:ea typeface="+mn-ea"/>
              <a:cs typeface="Arial" panose="020B0604020202020204" pitchFamily="34" charset="0"/>
            </a:rPr>
            <a:t> - how you are going to get the money to start up your business. These are: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1. </a:t>
          </a:r>
          <a:r>
            <a:rPr lang="en-US" sz="1200" b="1" i="1" baseline="0">
              <a:solidFill>
                <a:schemeClr val="tx1"/>
              </a:solidFill>
              <a:effectLst/>
              <a:latin typeface="Arial" panose="020B0604020202020204" pitchFamily="34" charset="0"/>
              <a:ea typeface="+mn-ea"/>
              <a:cs typeface="Arial" panose="020B0604020202020204" pitchFamily="34" charset="0"/>
            </a:rPr>
            <a:t>Uses: Fixed Assets </a:t>
          </a:r>
          <a:r>
            <a:rPr lang="en-US" sz="1200" baseline="0">
              <a:solidFill>
                <a:schemeClr val="tx1"/>
              </a:solidFill>
              <a:effectLst/>
              <a:latin typeface="Arial" panose="020B0604020202020204" pitchFamily="34" charset="0"/>
              <a:ea typeface="+mn-ea"/>
              <a:cs typeface="Arial" panose="020B0604020202020204" pitchFamily="34" charset="0"/>
            </a:rPr>
            <a:t>- These are the capital equipment items that you specified in the start up pages for your nursery and/or grow out business model. This page sums up everything you said you would need to purchase in order to start up your business. Note: this is NOT a place for you to enter the equipment, vehicles, etc. that you will be bringing into the business. If you want to make sure that your investment in equipment etc. is counted in the asset value of your company, use the Beginning Balance Sheet to do that.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2. </a:t>
          </a:r>
          <a:r>
            <a:rPr lang="en-US" sz="1200" b="1" i="1" baseline="0">
              <a:solidFill>
                <a:schemeClr val="tx1"/>
              </a:solidFill>
              <a:effectLst/>
              <a:latin typeface="Arial" panose="020B0604020202020204" pitchFamily="34" charset="0"/>
              <a:ea typeface="+mn-ea"/>
              <a:cs typeface="Arial" panose="020B0604020202020204" pitchFamily="34" charset="0"/>
            </a:rPr>
            <a:t>Uses: Operating Capital </a:t>
          </a:r>
          <a:r>
            <a:rPr lang="en-US" sz="1200" baseline="0">
              <a:solidFill>
                <a:schemeClr val="tx1"/>
              </a:solidFill>
              <a:effectLst/>
              <a:latin typeface="Arial" panose="020B0604020202020204" pitchFamily="34" charset="0"/>
              <a:ea typeface="+mn-ea"/>
              <a:cs typeface="Arial" panose="020B0604020202020204" pitchFamily="34" charset="0"/>
            </a:rPr>
            <a:t>- These are operating expenses that need to be paid up front in order to start up your business. This area includes items such as pre-paid insurance premiums, rent and other deposits, purchase of supplies and seed string, etc. You should also consider adding in any cash reserve you wish to keep on hand as you start your business.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3. </a:t>
          </a:r>
          <a:r>
            <a:rPr lang="en-US" sz="1200" b="1" i="1" baseline="0">
              <a:solidFill>
                <a:schemeClr val="tx1"/>
              </a:solidFill>
              <a:effectLst/>
              <a:latin typeface="Arial" panose="020B0604020202020204" pitchFamily="34" charset="0"/>
              <a:ea typeface="+mn-ea"/>
              <a:cs typeface="Arial" panose="020B0604020202020204" pitchFamily="34" charset="0"/>
            </a:rPr>
            <a:t>Sources of Funding </a:t>
          </a:r>
          <a:r>
            <a:rPr lang="en-US" sz="1200" baseline="0">
              <a:solidFill>
                <a:schemeClr val="tx1"/>
              </a:solidFill>
              <a:effectLst/>
              <a:latin typeface="Arial" panose="020B0604020202020204" pitchFamily="34" charset="0"/>
              <a:ea typeface="+mn-ea"/>
              <a:cs typeface="Arial" panose="020B0604020202020204" pitchFamily="34" charset="0"/>
            </a:rPr>
            <a:t>- Entrepreneurs obtain financing to start their business through three sources: their own investment of cash, a bank loan, and/or equity investment from people who become part owners of the business. Keep in mind that your funding must be sufficient to cover all your cash needs for starting up your business.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Note: </a:t>
          </a:r>
          <a:r>
            <a:rPr lang="en-US" sz="1200" b="1" i="1" baseline="0">
              <a:solidFill>
                <a:schemeClr val="tx1"/>
              </a:solidFill>
              <a:effectLst/>
              <a:latin typeface="Arial" panose="020B0604020202020204" pitchFamily="34" charset="0"/>
              <a:ea typeface="+mn-ea"/>
              <a:cs typeface="Arial" panose="020B0604020202020204" pitchFamily="34" charset="0"/>
            </a:rPr>
            <a:t>on this sheet, your sources and uses of funding must be equal</a:t>
          </a:r>
          <a:r>
            <a:rPr lang="en-US" sz="1200" baseline="0">
              <a:solidFill>
                <a:schemeClr val="tx1"/>
              </a:solidFill>
              <a:effectLst/>
              <a:latin typeface="Arial" panose="020B0604020202020204" pitchFamily="34" charset="0"/>
              <a:ea typeface="+mn-ea"/>
              <a:cs typeface="Arial" panose="020B0604020202020204" pitchFamily="34" charset="0"/>
            </a:rPr>
            <a:t>. If your sources and uses here are not in balance, your projected balance sheets won't balance!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You are also prompted to justify how you came up with these cost estimates. Although the details of your costs will be discussed in your written business plan and enumerated in the worksheets specific to your business model, this one-page summary is often the first thing that a funder sees and a brief description of your estimates is good to share here.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You will notice that the input area for this worksheet is formatted differently from the other pages that you have been working on. This is because you may want to print this sheet out for funders and others to see; the print area is set up without a background color and with the locked cells indicated in a lighter grey than on the other pages.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2</xdr:col>
      <xdr:colOff>279400</xdr:colOff>
      <xdr:row>2</xdr:row>
      <xdr:rowOff>88900</xdr:rowOff>
    </xdr:from>
    <xdr:to>
      <xdr:col>15</xdr:col>
      <xdr:colOff>25400</xdr:colOff>
      <xdr:row>19</xdr:row>
      <xdr:rowOff>114300</xdr:rowOff>
    </xdr:to>
    <xdr:sp macro="" textlink="" fLocksText="0">
      <xdr:nvSpPr>
        <xdr:cNvPr id="2" name="TextBox 1">
          <a:extLst>
            <a:ext uri="{FF2B5EF4-FFF2-40B4-BE49-F238E27FC236}">
              <a16:creationId xmlns:a16="http://schemas.microsoft.com/office/drawing/2014/main" id="{A2196D04-3E95-6041-9242-CBB140041485}"/>
            </a:ext>
          </a:extLst>
        </xdr:cNvPr>
        <xdr:cNvSpPr txBox="1">
          <a:spLocks noChangeArrowheads="1"/>
        </xdr:cNvSpPr>
      </xdr:nvSpPr>
      <xdr:spPr bwMode="auto">
        <a:xfrm>
          <a:off x="1270000" y="444500"/>
          <a:ext cx="14833600" cy="3048000"/>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1" i="1" u="none" strike="noStrike" baseline="0">
            <a:solidFill>
              <a:schemeClr val="tx1"/>
            </a:solidFill>
            <a:latin typeface="Arial" panose="020B0604020202020204" pitchFamily="34" charset="0"/>
            <a:cs typeface="Arial" panose="020B0604020202020204" pitchFamily="34" charset="0"/>
          </a:endParaRPr>
        </a:p>
        <a:p>
          <a:pPr algn="l" rtl="0">
            <a:defRPr sz="1000"/>
          </a:pPr>
          <a:r>
            <a:rPr lang="en-US" sz="1200" b="1" i="1" u="none" strike="noStrike" baseline="0">
              <a:solidFill>
                <a:schemeClr val="tx1"/>
              </a:solidFill>
              <a:latin typeface="Arial" panose="020B0604020202020204" pitchFamily="34" charset="0"/>
              <a:cs typeface="Arial" panose="020B0604020202020204" pitchFamily="34" charset="0"/>
            </a:rPr>
            <a:t>Instructions: </a:t>
          </a:r>
          <a:r>
            <a:rPr lang="en-US" sz="1200" b="0" i="0" u="none" strike="noStrike" baseline="0">
              <a:solidFill>
                <a:sysClr val="windowText" lastClr="000000"/>
              </a:solidFill>
              <a:latin typeface="Arial" panose="020B0604020202020204" pitchFamily="34" charset="0"/>
              <a:cs typeface="Arial" panose="020B0604020202020204" pitchFamily="34" charset="0"/>
            </a:rPr>
            <a:t>This worksheet is both a user input sheet and a calculated financial projection. You will use this sheet to indicate your </a:t>
          </a:r>
          <a:r>
            <a:rPr lang="en-US" sz="1200" b="1" i="0" u="none" strike="noStrike" baseline="0">
              <a:solidFill>
                <a:sysClr val="windowText" lastClr="000000"/>
              </a:solidFill>
              <a:latin typeface="Arial" panose="020B0604020202020204" pitchFamily="34" charset="0"/>
              <a:cs typeface="Arial" panose="020B0604020202020204" pitchFamily="34" charset="0"/>
            </a:rPr>
            <a:t>planned purchases of fixed assets and/or inventory </a:t>
          </a:r>
          <a:r>
            <a:rPr lang="en-US" sz="1200" b="0" i="0" u="none" strike="noStrike" baseline="0">
              <a:solidFill>
                <a:sysClr val="windowText" lastClr="000000"/>
              </a:solidFill>
              <a:latin typeface="Arial" panose="020B0604020202020204" pitchFamily="34" charset="0"/>
              <a:cs typeface="Arial" panose="020B0604020202020204" pitchFamily="34" charset="0"/>
            </a:rPr>
            <a:t>(beyond the start up period), and also to record </a:t>
          </a:r>
          <a:r>
            <a:rPr lang="en-US" sz="1200" b="1" i="0" u="none" strike="noStrike" baseline="0">
              <a:solidFill>
                <a:sysClr val="windowText" lastClr="000000"/>
              </a:solidFill>
              <a:latin typeface="Arial" panose="020B0604020202020204" pitchFamily="34" charset="0"/>
              <a:cs typeface="Arial" panose="020B0604020202020204" pitchFamily="34" charset="0"/>
            </a:rPr>
            <a:t>your plans for paying yourself (owner's distribution). </a:t>
          </a: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ysClr val="windowText" lastClr="000000"/>
              </a:solidFill>
              <a:latin typeface="Arial" panose="020B0604020202020204" pitchFamily="34" charset="0"/>
              <a:cs typeface="Arial" panose="020B0604020202020204" pitchFamily="34" charset="0"/>
            </a:rPr>
            <a:t>This cash flow projection is presented in a standardize format, with your cash outflows categorized by investing activities (buying or selling assets), operating activities (the cash outflows for your operating expenses including labor and materials), and financing activities (loan payments and owners' withdrawls). </a:t>
          </a:r>
        </a:p>
        <a:p>
          <a:pPr algn="l" rtl="0">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n-US" sz="1200" b="1" i="0" u="none" strike="noStrike" baseline="0">
              <a:solidFill>
                <a:sysClr val="windowText" lastClr="000000"/>
              </a:solidFill>
              <a:latin typeface="Arial" panose="020B0604020202020204" pitchFamily="34" charset="0"/>
              <a:cs typeface="Arial" panose="020B0604020202020204" pitchFamily="34" charset="0"/>
            </a:rPr>
            <a:t>Note: </a:t>
          </a:r>
          <a:r>
            <a:rPr lang="en-US" sz="1200" b="0" i="0" u="none" strike="noStrike" baseline="0">
              <a:solidFill>
                <a:sysClr val="windowText" lastClr="000000"/>
              </a:solidFill>
              <a:latin typeface="Arial" panose="020B0604020202020204" pitchFamily="34" charset="0"/>
              <a:cs typeface="Arial" panose="020B0604020202020204" pitchFamily="34" charset="0"/>
            </a:rPr>
            <a:t>This is NOT a detailed monthly cash budget; the purpose is to project the cash balance implications of your loan payments and the other cash outflows noted above. These expenditures don't show up on your profit and loss statement, but can have a significant impact on your bank statement!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You will notice that the input area for this worksheet is formatted differently from the other pages that you have been working on. This is because you may want to print this sheet out for funders and others to see; the entire print area is set up without a background color. All cells are locked for input except for those where you can enter New Fixed Assets Purchases, Additional Inventory Purchases, and Owners Distribution (also indicated with boxes around the input cells).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ysClr val="windowText" lastClr="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495301</xdr:colOff>
      <xdr:row>1</xdr:row>
      <xdr:rowOff>12700</xdr:rowOff>
    </xdr:from>
    <xdr:to>
      <xdr:col>11</xdr:col>
      <xdr:colOff>50801</xdr:colOff>
      <xdr:row>26</xdr:row>
      <xdr:rowOff>50800</xdr:rowOff>
    </xdr:to>
    <xdr:sp macro="" textlink="" fLocksText="0">
      <xdr:nvSpPr>
        <xdr:cNvPr id="3" name="TextBox 2">
          <a:extLst>
            <a:ext uri="{FF2B5EF4-FFF2-40B4-BE49-F238E27FC236}">
              <a16:creationId xmlns:a16="http://schemas.microsoft.com/office/drawing/2014/main" id="{A63DCFB4-7348-C641-B371-A9D7717582AA}"/>
            </a:ext>
          </a:extLst>
        </xdr:cNvPr>
        <xdr:cNvSpPr txBox="1">
          <a:spLocks noChangeArrowheads="1"/>
        </xdr:cNvSpPr>
      </xdr:nvSpPr>
      <xdr:spPr bwMode="auto">
        <a:xfrm>
          <a:off x="495301" y="215900"/>
          <a:ext cx="13538200" cy="5118100"/>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This page presents the </a:t>
          </a:r>
          <a:r>
            <a:rPr lang="en-US" sz="1200" b="1" i="0" u="none" strike="noStrike" baseline="0">
              <a:solidFill>
                <a:schemeClr val="tx1"/>
              </a:solidFill>
              <a:latin typeface="Arial" panose="020B0604020202020204" pitchFamily="34" charset="0"/>
              <a:ea typeface="+mn-ea"/>
              <a:cs typeface="Arial" panose="020B0604020202020204" pitchFamily="34" charset="0"/>
            </a:rPr>
            <a:t>Enterprise Budget for your first year of operations</a:t>
          </a:r>
          <a:r>
            <a:rPr lang="en-US" sz="1200" b="0" i="0" u="none" strike="noStrike" baseline="0">
              <a:solidFill>
                <a:schemeClr val="tx1"/>
              </a:solidFill>
              <a:latin typeface="Arial" panose="020B0604020202020204" pitchFamily="34" charset="0"/>
              <a:ea typeface="+mn-ea"/>
              <a:cs typeface="Arial" panose="020B0604020202020204" pitchFamily="34" charset="0"/>
            </a:rPr>
            <a:t>, a planning tool that supports decision making by separating out fixed and variable costs for your kelp aquaculture operation. The page is entirely calculated based on your inputs; all cells in this worksheet are locked. There are separate enterprise budgets for Standalone Nursery Operations, Standalone Farm Operations, and Integrated Nursery and Grow Out Operations. </a:t>
          </a:r>
          <a:r>
            <a:rPr lang="en-US" sz="1200" b="1" i="0" u="none" strike="noStrike" baseline="0">
              <a:solidFill>
                <a:schemeClr val="tx1"/>
              </a:solidFill>
              <a:latin typeface="Arial" panose="020B0604020202020204" pitchFamily="34" charset="0"/>
              <a:ea typeface="+mn-ea"/>
              <a:cs typeface="Arial" panose="020B0604020202020204" pitchFamily="34" charset="0"/>
            </a:rPr>
            <a:t>Only one budget will populate</a:t>
          </a:r>
          <a:r>
            <a:rPr lang="en-US" sz="1200" b="0" i="0" u="none" strike="noStrike" baseline="0">
              <a:solidFill>
                <a:schemeClr val="tx1"/>
              </a:solidFill>
              <a:latin typeface="Arial" panose="020B0604020202020204" pitchFamily="34" charset="0"/>
              <a:ea typeface="+mn-ea"/>
              <a:cs typeface="Arial" panose="020B0604020202020204" pitchFamily="34" charset="0"/>
            </a:rPr>
            <a:t>, depending on the business model inputs. you have chosen.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a:solidFill>
                <a:schemeClr val="tx1"/>
              </a:solidFill>
              <a:effectLst/>
              <a:latin typeface="Arial" panose="020B0604020202020204" pitchFamily="34" charset="0"/>
              <a:ea typeface="+mn-ea"/>
              <a:cs typeface="Arial" panose="020B0604020202020204" pitchFamily="34" charset="0"/>
            </a:rPr>
            <a:t>Enterprise budgets are tools for business planning and profitability analysis. The enterprise budget provides detailed estimates of variable (operating), fixed and total costs, total returns, and capital investment requirements for a particular enterprise. Enterprise budgets can be used to call attention to the inputs and production practices required by an enterprise. Combined</a:t>
          </a:r>
          <a:r>
            <a:rPr lang="en-US" sz="1200" baseline="0">
              <a:solidFill>
                <a:schemeClr val="tx1"/>
              </a:solidFill>
              <a:effectLst/>
              <a:latin typeface="Arial" panose="020B0604020202020204" pitchFamily="34" charset="0"/>
              <a:ea typeface="+mn-ea"/>
              <a:cs typeface="Arial" panose="020B0604020202020204" pitchFamily="34" charset="0"/>
            </a:rPr>
            <a:t> with breakeven and sensitivity analysis, they </a:t>
          </a:r>
          <a:r>
            <a:rPr lang="en-US" sz="1200">
              <a:solidFill>
                <a:schemeClr val="tx1"/>
              </a:solidFill>
              <a:effectLst/>
              <a:latin typeface="Arial" panose="020B0604020202020204" pitchFamily="34" charset="0"/>
              <a:ea typeface="+mn-ea"/>
              <a:cs typeface="Arial" panose="020B0604020202020204" pitchFamily="34" charset="0"/>
            </a:rPr>
            <a:t>can provide the basis for a total farm plan. Please note that the costs per unit </a:t>
          </a:r>
          <a:r>
            <a:rPr lang="en-US" sz="1200" baseline="0">
              <a:solidFill>
                <a:schemeClr val="tx1"/>
              </a:solidFill>
              <a:effectLst/>
              <a:latin typeface="Arial" panose="020B0604020202020204" pitchFamily="34" charset="0"/>
              <a:ea typeface="+mn-ea"/>
              <a:cs typeface="Arial" panose="020B0604020202020204" pitchFamily="34" charset="0"/>
            </a:rPr>
            <a:t>for the integrated operation is presented in terms of pounds of wet kelp produced. </a:t>
          </a:r>
          <a:endParaRPr lang="en-US" sz="120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i="0" u="none" strike="noStrike" baseline="0">
              <a:solidFill>
                <a:schemeClr val="tx1"/>
              </a:solidFill>
              <a:latin typeface="Arial" panose="020B0604020202020204" pitchFamily="34" charset="0"/>
              <a:ea typeface="+mn-ea"/>
              <a:cs typeface="Arial" panose="020B0604020202020204" pitchFamily="34" charset="0"/>
            </a:rPr>
            <a:t>Breakeven analyisis </a:t>
          </a:r>
          <a:r>
            <a:rPr lang="en-US" sz="1200" b="0" i="0" u="none" strike="noStrike" baseline="0">
              <a:solidFill>
                <a:schemeClr val="tx1"/>
              </a:solidFill>
              <a:latin typeface="Arial" panose="020B0604020202020204" pitchFamily="34" charset="0"/>
              <a:ea typeface="+mn-ea"/>
              <a:cs typeface="Arial" panose="020B0604020202020204" pitchFamily="34" charset="0"/>
            </a:rPr>
            <a:t>is a tactical decision-making tool that allows managers to make sort-term business decision based on an evaluation of costs, volume, and profit. For the standalone nursery and standalone kelp farm operation,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What price do you need to charge in order to cover your fixed costs? </a:t>
          </a:r>
          <a:r>
            <a:rPr lang="en-US" sz="1200" b="1" i="0" u="none" strike="noStrike" baseline="0">
              <a:solidFill>
                <a:schemeClr val="tx1"/>
              </a:solidFill>
              <a:latin typeface="Arial" panose="020B0604020202020204" pitchFamily="34" charset="0"/>
              <a:ea typeface="+mn-ea"/>
              <a:cs typeface="Arial" panose="020B0604020202020204" pitchFamily="34" charset="0"/>
            </a:rPr>
            <a:t>Breakeven price </a:t>
          </a:r>
          <a:r>
            <a:rPr lang="en-US" sz="1200" b="0" i="0" u="none" strike="noStrike" baseline="0">
              <a:solidFill>
                <a:schemeClr val="tx1"/>
              </a:solidFill>
              <a:latin typeface="Arial" panose="020B0604020202020204" pitchFamily="34" charset="0"/>
              <a:ea typeface="+mn-ea"/>
              <a:cs typeface="Arial" panose="020B0604020202020204" pitchFamily="34" charset="0"/>
            </a:rPr>
            <a:t>is calculated as (</a:t>
          </a:r>
          <a:r>
            <a:rPr lang="en-US" sz="1200" b="0" i="0" u="none" strike="noStrike">
              <a:solidFill>
                <a:schemeClr val="tx1"/>
              </a:solidFill>
              <a:effectLst/>
              <a:latin typeface="Arial" panose="020B0604020202020204" pitchFamily="34" charset="0"/>
              <a:ea typeface="+mn-ea"/>
              <a:cs typeface="Arial" panose="020B0604020202020204" pitchFamily="34" charset="0"/>
            </a:rPr>
            <a:t>fixed cost per unit + variable cost per unit)</a:t>
          </a:r>
          <a:r>
            <a:rPr lang="en-US" sz="1200">
              <a:solidFill>
                <a:schemeClr val="tx1"/>
              </a:solidFill>
              <a:latin typeface="Arial" panose="020B0604020202020204" pitchFamily="34" charset="0"/>
              <a:cs typeface="Arial" panose="020B0604020202020204" pitchFamily="34" charset="0"/>
            </a:rPr>
            <a:t> </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en-US" sz="1200">
              <a:solidFill>
                <a:schemeClr val="tx1"/>
              </a:solidFill>
              <a:latin typeface="Arial" panose="020B0604020202020204" pitchFamily="34" charset="0"/>
              <a:cs typeface="Arial" panose="020B0604020202020204" pitchFamily="34" charset="0"/>
            </a:rPr>
            <a:t>How</a:t>
          </a:r>
          <a:r>
            <a:rPr lang="en-US" sz="1200" baseline="0">
              <a:solidFill>
                <a:schemeClr val="tx1"/>
              </a:solidFill>
              <a:latin typeface="Arial" panose="020B0604020202020204" pitchFamily="34" charset="0"/>
              <a:cs typeface="Arial" panose="020B0604020202020204" pitchFamily="34" charset="0"/>
            </a:rPr>
            <a:t> many units do you need to sell? </a:t>
          </a:r>
          <a:r>
            <a:rPr lang="en-US" sz="1200" b="1">
              <a:solidFill>
                <a:schemeClr val="tx1"/>
              </a:solidFill>
              <a:latin typeface="Arial" panose="020B0604020202020204" pitchFamily="34" charset="0"/>
              <a:cs typeface="Arial" panose="020B0604020202020204" pitchFamily="34" charset="0"/>
            </a:rPr>
            <a:t>Breakeaven</a:t>
          </a:r>
          <a:r>
            <a:rPr lang="en-US" sz="1200" b="1" baseline="0">
              <a:solidFill>
                <a:schemeClr val="tx1"/>
              </a:solidFill>
              <a:latin typeface="Arial" panose="020B0604020202020204" pitchFamily="34" charset="0"/>
              <a:cs typeface="Arial" panose="020B0604020202020204" pitchFamily="34" charset="0"/>
            </a:rPr>
            <a:t> sales </a:t>
          </a:r>
          <a:r>
            <a:rPr lang="en-US" sz="1200" baseline="0">
              <a:solidFill>
                <a:schemeClr val="tx1"/>
              </a:solidFill>
              <a:latin typeface="Arial" panose="020B0604020202020204" pitchFamily="34" charset="0"/>
              <a:cs typeface="Arial" panose="020B0604020202020204" pitchFamily="34" charset="0"/>
            </a:rPr>
            <a:t>units is calculated as (total </a:t>
          </a:r>
          <a:r>
            <a:rPr lang="en-US" sz="1200" b="0" i="0" u="none" strike="noStrike">
              <a:solidFill>
                <a:schemeClr val="tx1"/>
              </a:solidFill>
              <a:effectLst/>
              <a:latin typeface="Arial" panose="020B0604020202020204" pitchFamily="34" charset="0"/>
              <a:ea typeface="+mn-ea"/>
              <a:cs typeface="Arial" panose="020B0604020202020204" pitchFamily="34" charset="0"/>
            </a:rPr>
            <a:t>fixed costs / (price - variable</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cost per unit</a:t>
          </a:r>
          <a:r>
            <a:rPr lang="en-US" sz="1200" b="0" i="0" u="none" strike="noStrike">
              <a:solidFill>
                <a:schemeClr val="tx1"/>
              </a:solidFill>
              <a:effectLst/>
              <a:latin typeface="Arial" panose="020B0604020202020204" pitchFamily="34" charset="0"/>
              <a:ea typeface="+mn-ea"/>
              <a:cs typeface="Arial" panose="020B0604020202020204" pitchFamily="34" charset="0"/>
            </a:rPr>
            <a:t>))</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en-US" sz="1200" b="0" i="0" u="none" strike="noStrike">
              <a:solidFill>
                <a:schemeClr val="tx1"/>
              </a:solidFill>
              <a:effectLst/>
              <a:latin typeface="Arial" panose="020B0604020202020204" pitchFamily="34" charset="0"/>
              <a:ea typeface="+mn-ea"/>
              <a:cs typeface="Arial" panose="020B0604020202020204" pitchFamily="34" charset="0"/>
            </a:rPr>
            <a:t>What is the maximum you can spend on fixed</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costs (overhead including depreciation and loan interest)?</a:t>
          </a:r>
          <a:r>
            <a:rPr lang="en-US" sz="1200" b="0" i="0" u="none" strike="noStrike">
              <a:solidFill>
                <a:schemeClr val="tx1"/>
              </a:solidFill>
              <a:effectLst/>
              <a:latin typeface="Arial" panose="020B0604020202020204" pitchFamily="34" charset="0"/>
              <a:ea typeface="+mn-ea"/>
              <a:cs typeface="Arial" panose="020B0604020202020204" pitchFamily="34" charset="0"/>
            </a:rPr>
            <a:t> </a:t>
          </a:r>
          <a:r>
            <a:rPr lang="en-US" sz="1200" b="1" i="0" u="none" strike="noStrike">
              <a:solidFill>
                <a:schemeClr val="tx1"/>
              </a:solidFill>
              <a:effectLst/>
              <a:latin typeface="Arial" panose="020B0604020202020204" pitchFamily="34" charset="0"/>
              <a:ea typeface="+mn-ea"/>
              <a:cs typeface="Arial" panose="020B0604020202020204" pitchFamily="34" charset="0"/>
            </a:rPr>
            <a:t>Breakeven</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 fixed cost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is calculated as (</a:t>
          </a:r>
          <a:r>
            <a:rPr lang="en-US" sz="1200" b="0" i="0" u="none" strike="noStrike">
              <a:solidFill>
                <a:schemeClr val="tx1"/>
              </a:solidFill>
              <a:effectLst/>
              <a:latin typeface="Arial" panose="020B0604020202020204" pitchFamily="34" charset="0"/>
              <a:ea typeface="+mn-ea"/>
              <a:cs typeface="Arial" panose="020B0604020202020204" pitchFamily="34" charset="0"/>
            </a:rPr>
            <a:t>(price - VC per unit)*Quantity) </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en-US" sz="1200" b="0" i="0" u="none" strike="noStrike">
              <a:solidFill>
                <a:schemeClr val="tx1"/>
              </a:solidFill>
              <a:effectLst/>
              <a:latin typeface="Arial" panose="020B0604020202020204" pitchFamily="34" charset="0"/>
              <a:ea typeface="+mn-ea"/>
              <a:cs typeface="Arial" panose="020B0604020202020204" pitchFamily="34" charset="0"/>
            </a:rPr>
            <a:t>and breakeven Variable Cost per unit is (price - Fixed Cost per unit).</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 </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effectLst/>
              <a:latin typeface="Arial" panose="020B0604020202020204" pitchFamily="34" charset="0"/>
              <a:ea typeface="+mn-ea"/>
              <a:cs typeface="Arial" panose="020B0604020202020204" pitchFamily="34" charset="0"/>
            </a:rPr>
            <a:t>The breakeven analysis for an integrated kelp farm and nursery operation is conducted by creating a "sales mix" using both products. For instance, if your plan calls for selling 20,000 feet of seed string and 10,000 pounds of kelp, your sales mix is 2 to 1 seed to kelp. You then conduct breakeven analysis based on the economics of this hypothetical bundle of 2 feet of seed and 1 pound of kelp. It is not meaningful to calculate "breakeven price" or "breakeven variable cost" for an integrated operation, but users may find it helpful to evaluate the the breakeven sales units for both products (given the planned sales mix) and the breakeven fixed cost for the operation as a whole.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i="0" u="none" strike="noStrike" baseline="0">
              <a:solidFill>
                <a:schemeClr val="tx1"/>
              </a:solidFill>
              <a:effectLst/>
              <a:latin typeface="Arial" panose="020B0604020202020204" pitchFamily="34" charset="0"/>
              <a:ea typeface="+mn-ea"/>
              <a:cs typeface="Arial" panose="020B0604020202020204" pitchFamily="34" charset="0"/>
            </a:rPr>
            <a:t>Note: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this analysis will return negative numbers if you are selling your product below its variable cost. You can't recover from losing money on every sale by "making it up in volume"!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effectLst/>
              <a:latin typeface="Arial" panose="020B0604020202020204" pitchFamily="34" charset="0"/>
              <a:ea typeface="+mn-ea"/>
              <a:cs typeface="Arial" panose="020B0604020202020204" pitchFamily="34" charset="0"/>
            </a:rPr>
            <a:t>if you want to easilly see what happens to your breakeven targets by changing multiple inputs, while keeping your original plan in place, be sure to try the </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scenario analysis tool,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demonstrated in one of the videos associated with this workbook</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available </a:t>
          </a:r>
          <a:r>
            <a:rPr lang="en-US" sz="1200" b="0" i="0" u="none" strike="noStrike" baseline="0">
              <a:solidFill>
                <a:schemeClr val="tx1"/>
              </a:solidFill>
              <a:latin typeface="Arial" panose="020B0604020202020204" pitchFamily="34" charset="0"/>
              <a:ea typeface="+mn-ea"/>
              <a:cs typeface="Arial" panose="020B0604020202020204" pitchFamily="34" charset="0"/>
            </a:rPr>
            <a:t>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xdr:rowOff>
    </xdr:from>
    <xdr:to>
      <xdr:col>16</xdr:col>
      <xdr:colOff>187678</xdr:colOff>
      <xdr:row>10</xdr:row>
      <xdr:rowOff>88900</xdr:rowOff>
    </xdr:to>
    <xdr:sp macro="" textlink="" fLocksText="0">
      <xdr:nvSpPr>
        <xdr:cNvPr id="11" name="TextBox 10">
          <a:extLst>
            <a:ext uri="{FF2B5EF4-FFF2-40B4-BE49-F238E27FC236}">
              <a16:creationId xmlns:a16="http://schemas.microsoft.com/office/drawing/2014/main" id="{B0590E10-2FB0-4F49-AC90-F5E3B8E9F536}"/>
            </a:ext>
          </a:extLst>
        </xdr:cNvPr>
        <xdr:cNvSpPr txBox="1">
          <a:spLocks noChangeArrowheads="1"/>
        </xdr:cNvSpPr>
      </xdr:nvSpPr>
      <xdr:spPr bwMode="auto">
        <a:xfrm>
          <a:off x="1054100" y="203201"/>
          <a:ext cx="14271978" cy="1917699"/>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This page presents sensitivity analyses for kelp nursery, farming, and an integrated nursery/grow operation. Sensitivity analysis allows you to evaluate the financial impact of changes in input values or production parameters (such as price and various types of cost) onto important financial results (such as profit and breakeven levels). This is a tool for risk assessment (also known as "what if" analysis).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effectLst/>
              <a:latin typeface="Arial" panose="020B0604020202020204" pitchFamily="34" charset="0"/>
              <a:ea typeface="+mn-ea"/>
              <a:cs typeface="Arial" panose="020B0604020202020204" pitchFamily="34" charset="0"/>
            </a:rPr>
            <a:t>If you want to easilly see what happens to your financial results by changing multiple inputs, while keeping your original plan in place, be sure to try the </a:t>
          </a:r>
          <a:r>
            <a:rPr lang="en-US" sz="1200" b="1" i="0" u="none" strike="noStrike" baseline="0">
              <a:solidFill>
                <a:schemeClr val="tx1"/>
              </a:solidFill>
              <a:effectLst/>
              <a:latin typeface="Arial" panose="020B0604020202020204" pitchFamily="34" charset="0"/>
              <a:ea typeface="+mn-ea"/>
              <a:cs typeface="Arial" panose="020B0604020202020204" pitchFamily="34" charset="0"/>
            </a:rPr>
            <a:t>scenario analysis tool </a:t>
          </a:r>
          <a:r>
            <a:rPr lang="en-US" sz="1200" b="0" i="0" u="none" strike="noStrike" baseline="0">
              <a:solidFill>
                <a:schemeClr val="tx1"/>
              </a:solidFill>
              <a:effectLst/>
              <a:latin typeface="Arial" panose="020B0604020202020204" pitchFamily="34" charset="0"/>
              <a:ea typeface="+mn-ea"/>
              <a:cs typeface="Arial" panose="020B0604020202020204" pitchFamily="34" charset="0"/>
            </a:rPr>
            <a:t>explained in the video found at the link below.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effectLst/>
              <a:latin typeface="Arial" panose="020B0604020202020204" pitchFamily="34" charset="0"/>
              <a:ea typeface="+mn-ea"/>
              <a:cs typeface="Arial" panose="020B0604020202020204" pitchFamily="34" charset="0"/>
            </a:rPr>
            <a:t>Please note that these analyses do not include owner's labor in the calculations.</a:t>
          </a: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1</xdr:col>
      <xdr:colOff>203200</xdr:colOff>
      <xdr:row>1</xdr:row>
      <xdr:rowOff>38101</xdr:rowOff>
    </xdr:from>
    <xdr:to>
      <xdr:col>14</xdr:col>
      <xdr:colOff>506589</xdr:colOff>
      <xdr:row>19</xdr:row>
      <xdr:rowOff>38100</xdr:rowOff>
    </xdr:to>
    <xdr:sp macro="" textlink="" fLocksText="0">
      <xdr:nvSpPr>
        <xdr:cNvPr id="3" name="TextBox 2">
          <a:extLst>
            <a:ext uri="{FF2B5EF4-FFF2-40B4-BE49-F238E27FC236}">
              <a16:creationId xmlns:a16="http://schemas.microsoft.com/office/drawing/2014/main" id="{6FBF5265-A0D0-F24D-85ED-436F04859F1B}"/>
            </a:ext>
          </a:extLst>
        </xdr:cNvPr>
        <xdr:cNvSpPr txBox="1">
          <a:spLocks noChangeArrowheads="1"/>
        </xdr:cNvSpPr>
      </xdr:nvSpPr>
      <xdr:spPr bwMode="auto">
        <a:xfrm>
          <a:off x="762000" y="215901"/>
          <a:ext cx="15403689" cy="3200399"/>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This page presents three years of quarterly projected Profit and Loss statements, also known as Income Statements. </a:t>
          </a:r>
          <a:r>
            <a:rPr lang="en-US" sz="1200">
              <a:solidFill>
                <a:schemeClr val="tx1"/>
              </a:solidFill>
              <a:effectLst/>
              <a:latin typeface="Arial" panose="020B0604020202020204" pitchFamily="34" charset="0"/>
              <a:ea typeface="+mn-ea"/>
              <a:cs typeface="Arial" panose="020B0604020202020204" pitchFamily="34" charset="0"/>
            </a:rPr>
            <a:t>The </a:t>
          </a:r>
          <a:r>
            <a:rPr lang="en-US" sz="1200" b="1">
              <a:solidFill>
                <a:schemeClr val="tx1"/>
              </a:solidFill>
              <a:effectLst/>
              <a:latin typeface="Arial" panose="020B0604020202020204" pitchFamily="34" charset="0"/>
              <a:ea typeface="+mn-ea"/>
              <a:cs typeface="Arial" panose="020B0604020202020204" pitchFamily="34" charset="0"/>
            </a:rPr>
            <a:t>income statement</a:t>
          </a:r>
          <a:r>
            <a:rPr lang="en-US" sz="1200">
              <a:solidFill>
                <a:schemeClr val="tx1"/>
              </a:solidFill>
              <a:effectLst/>
              <a:latin typeface="Arial" panose="020B0604020202020204" pitchFamily="34" charset="0"/>
              <a:ea typeface="+mn-ea"/>
              <a:cs typeface="Arial" panose="020B0604020202020204" pitchFamily="34" charset="0"/>
            </a:rPr>
            <a:t> measures the profit or loss generated by the business for the specific time period used for financial analysis. It summarizes the financial transactions that affect revenue and expenses for the period of time specified in the income statement and measures the difference between revenue and expenses. The income statement is useful to determine whether the business was profitable for the time period but is also used to monitor profits from one year to the next. The</a:t>
          </a:r>
          <a:r>
            <a:rPr lang="en-US" sz="1200" baseline="0">
              <a:solidFill>
                <a:schemeClr val="tx1"/>
              </a:solidFill>
              <a:effectLst/>
              <a:latin typeface="Arial" panose="020B0604020202020204" pitchFamily="34" charset="0"/>
              <a:ea typeface="+mn-ea"/>
              <a:cs typeface="Arial" panose="020B0604020202020204" pitchFamily="34" charset="0"/>
            </a:rPr>
            <a:t> income statements projected here do NOT include owner's labor or owner's draw. Owner's labor is important to track in order to understand the economics of the enterprise (and is included in the Enterprise Budgets worksheet) but is not generally included in a statement of Profit and Loss for a business. Owner's draw - what the business owner pays themselves - is addressed in the Cash Flow Statement.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In this model, the Profit and Loss Statement differs from the Cash Flow Statement in three ways: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1. As noted above, payment to the owner is included in the cash flow statement but not in the profit and loss.</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2. Depreciation expense - the annualized expense for your up front costs - is included in the profit and loss but is not a cash expense and therefore is not included as a cash flow.</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aseline="0">
              <a:solidFill>
                <a:schemeClr val="tx1"/>
              </a:solidFill>
              <a:effectLst/>
              <a:latin typeface="Arial" panose="020B0604020202020204" pitchFamily="34" charset="0"/>
              <a:ea typeface="+mn-ea"/>
              <a:cs typeface="Arial" panose="020B0604020202020204" pitchFamily="34" charset="0"/>
            </a:rPr>
            <a:t>3. The interest portion of your loan payment is included in the profit and loss, but the whole loan payment is included in the cash flow statement.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Also note: this statement presents pre-tax income. Generally, funders are interested in whether the business will show a profit before taxes. You should work with a tax professional to plan for the cash implications of. your anticipated tax liabilities.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algn="l" rtl="0">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1</xdr:col>
      <xdr:colOff>1</xdr:colOff>
      <xdr:row>0</xdr:row>
      <xdr:rowOff>165100</xdr:rowOff>
    </xdr:from>
    <xdr:to>
      <xdr:col>9</xdr:col>
      <xdr:colOff>381001</xdr:colOff>
      <xdr:row>10</xdr:row>
      <xdr:rowOff>571500</xdr:rowOff>
    </xdr:to>
    <xdr:sp macro="" textlink="" fLocksText="0">
      <xdr:nvSpPr>
        <xdr:cNvPr id="2" name="TextBox 1">
          <a:extLst>
            <a:ext uri="{FF2B5EF4-FFF2-40B4-BE49-F238E27FC236}">
              <a16:creationId xmlns:a16="http://schemas.microsoft.com/office/drawing/2014/main" id="{0312D780-3C6F-2041-9E32-C4D044B2AF6E}"/>
            </a:ext>
          </a:extLst>
        </xdr:cNvPr>
        <xdr:cNvSpPr txBox="1">
          <a:spLocks noChangeArrowheads="1"/>
        </xdr:cNvSpPr>
      </xdr:nvSpPr>
      <xdr:spPr bwMode="auto">
        <a:xfrm>
          <a:off x="558801" y="165100"/>
          <a:ext cx="11645900" cy="2717800"/>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i="0" u="none" strike="noStrike" baseline="0">
              <a:solidFill>
                <a:schemeClr val="tx1"/>
              </a:solidFill>
              <a:latin typeface="Arial" panose="020B0604020202020204" pitchFamily="34" charset="0"/>
              <a:ea typeface="+mn-ea"/>
              <a:cs typeface="Arial" panose="020B0604020202020204" pitchFamily="34" charset="0"/>
            </a:rPr>
            <a:t>Instructions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This workesheet presentsyour projected Balance Sheet, a standard financial report which shows how much you OWN (your assets) and how much you OWE (your liabilities). The difference between what you owe and what you own is your </a:t>
          </a:r>
          <a:r>
            <a:rPr lang="en-US" sz="1200" b="1" i="0" u="none" strike="noStrike" baseline="0">
              <a:solidFill>
                <a:schemeClr val="tx1"/>
              </a:solidFill>
              <a:latin typeface="Arial" panose="020B0604020202020204" pitchFamily="34" charset="0"/>
              <a:ea typeface="+mn-ea"/>
              <a:cs typeface="Arial" panose="020B0604020202020204" pitchFamily="34" charset="0"/>
            </a:rPr>
            <a:t>owner's equity</a:t>
          </a:r>
          <a:r>
            <a:rPr lang="en-US" sz="1200" b="0" i="0" u="none" strike="noStrike" baseline="0">
              <a:solidFill>
                <a:schemeClr val="tx1"/>
              </a:solidFill>
              <a:latin typeface="Arial" panose="020B0604020202020204" pitchFamily="34" charset="0"/>
              <a:ea typeface="+mn-ea"/>
              <a:cs typeface="Arial" panose="020B0604020202020204" pitchFamily="34" charset="0"/>
            </a:rPr>
            <a:t>, the net worth or value of the business. Owner's equity increases over time by earning a profit and keeping it in the business (retaining your earnings). This page is entirely calculated and should not be unprotected and changed. It is formatted for printing and is an important part of any funding application.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The bottom line of this balance sheet indicates whether your balance sheet is in balance. This is critical. If your balance sheet is out of balance, often that is because you've set up your funding page incorrectly. On the funding page, the sources and uses of funds must balance.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1" i="1"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Video walkthroughs of these worksheets, as well as other resources for business planning, are available at this link: https://seaweedhub.extension.uconn.edu/resources/business/</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200" b="0" i="0" u="none" strike="noStrike" baseline="0">
            <a:solidFill>
              <a:srgbClr val="FF0000"/>
            </a:solidFill>
            <a:latin typeface="Arial" panose="020B0604020202020204" pitchFamily="34" charset="0"/>
            <a:ea typeface="+mn-ea"/>
            <a:cs typeface="Arial" panose="020B0604020202020204" pitchFamily="34" charset="0"/>
          </a:endParaRPr>
        </a:p>
        <a:p>
          <a:pPr algn="l" rtl="0">
            <a:defRPr sz="1000"/>
          </a:pPr>
          <a:endParaRPr lang="en-US" sz="1100" b="1" i="1" u="none" strike="noStrike" baseline="0">
            <a:solidFill>
              <a:schemeClr val="tx1"/>
            </a:solidFill>
            <a:latin typeface="Arial" panose="020B0604020202020204" pitchFamily="34" charset="0"/>
            <a:ea typeface="+mn-ea"/>
            <a:cs typeface="Arial" panose="020B0604020202020204" pitchFamily="34" charset="0"/>
          </a:endParaRPr>
        </a:p>
      </xdr:txBody>
    </xdr:sp>
    <xdr:clientData fLocksWithSheet="0"/>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2</xdr:row>
      <xdr:rowOff>1</xdr:rowOff>
    </xdr:from>
    <xdr:to>
      <xdr:col>6</xdr:col>
      <xdr:colOff>25400</xdr:colOff>
      <xdr:row>15</xdr:row>
      <xdr:rowOff>1193800</xdr:rowOff>
    </xdr:to>
    <xdr:sp macro="" textlink="" fLocksText="0">
      <xdr:nvSpPr>
        <xdr:cNvPr id="2" name="TextBox 1">
          <a:extLst>
            <a:ext uri="{FF2B5EF4-FFF2-40B4-BE49-F238E27FC236}">
              <a16:creationId xmlns:a16="http://schemas.microsoft.com/office/drawing/2014/main" id="{DC908E4E-C88B-0F41-BB55-AE09008D6034}"/>
            </a:ext>
          </a:extLst>
        </xdr:cNvPr>
        <xdr:cNvSpPr txBox="1">
          <a:spLocks noChangeArrowheads="1"/>
        </xdr:cNvSpPr>
      </xdr:nvSpPr>
      <xdr:spPr bwMode="auto">
        <a:xfrm>
          <a:off x="825501" y="406401"/>
          <a:ext cx="12712699" cy="3835399"/>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r>
            <a:rPr lang="en-US" sz="1200" b="0" i="0" u="none" strike="noStrike" baseline="0">
              <a:solidFill>
                <a:schemeClr val="tx1"/>
              </a:solidFill>
              <a:latin typeface="Arial" panose="020B0604020202020204" pitchFamily="34" charset="0"/>
              <a:ea typeface="+mn-ea"/>
              <a:cs typeface="Arial" panose="020B0604020202020204" pitchFamily="34" charset="0"/>
            </a:rPr>
            <a:t>This page allows you to conduct </a:t>
          </a:r>
          <a:r>
            <a:rPr lang="en-US" sz="1200" b="1" i="0" u="none" strike="noStrike" baseline="0">
              <a:solidFill>
                <a:schemeClr val="tx1"/>
              </a:solidFill>
              <a:latin typeface="Arial" panose="020B0604020202020204" pitchFamily="34" charset="0"/>
              <a:ea typeface="+mn-ea"/>
              <a:cs typeface="Arial" panose="020B0604020202020204" pitchFamily="34" charset="0"/>
            </a:rPr>
            <a:t>Scenario Analysis</a:t>
          </a:r>
          <a:r>
            <a:rPr lang="en-US" sz="1200" b="0" i="0" u="none" strike="noStrike" baseline="0">
              <a:solidFill>
                <a:schemeClr val="tx1"/>
              </a:solidFill>
              <a:latin typeface="Arial" panose="020B0604020202020204" pitchFamily="34" charset="0"/>
              <a:ea typeface="+mn-ea"/>
              <a:cs typeface="Arial" panose="020B0604020202020204" pitchFamily="34" charset="0"/>
            </a:rPr>
            <a:t>, which </a:t>
          </a:r>
          <a:r>
            <a:rPr lang="en-US" sz="1200">
              <a:solidFill>
                <a:schemeClr val="tx1"/>
              </a:solidFill>
              <a:latin typeface="Arial" panose="020B0604020202020204" pitchFamily="34" charset="0"/>
              <a:cs typeface="Arial" panose="020B0604020202020204" pitchFamily="34" charset="0"/>
            </a:rPr>
            <a:t>is used</a:t>
          </a:r>
          <a:r>
            <a:rPr lang="en-US" sz="1200" baseline="0">
              <a:solidFill>
                <a:schemeClr val="tx1"/>
              </a:solidFill>
              <a:latin typeface="Arial" panose="020B0604020202020204" pitchFamily="34" charset="0"/>
              <a:cs typeface="Arial" panose="020B0604020202020204" pitchFamily="34" charset="0"/>
            </a:rPr>
            <a:t> in business planning to </a:t>
          </a:r>
          <a:r>
            <a:rPr lang="en-US" sz="1200">
              <a:solidFill>
                <a:schemeClr val="tx1"/>
              </a:solidFill>
              <a:latin typeface="Arial" panose="020B0604020202020204" pitchFamily="34" charset="0"/>
              <a:cs typeface="Arial" panose="020B0604020202020204" pitchFamily="34" charset="0"/>
            </a:rPr>
            <a:t>evaluate the outcomes associated with changing key</a:t>
          </a:r>
          <a:r>
            <a:rPr lang="en-US" sz="1200" baseline="0">
              <a:solidFill>
                <a:schemeClr val="tx1"/>
              </a:solidFill>
              <a:latin typeface="Arial" panose="020B0604020202020204" pitchFamily="34" charset="0"/>
              <a:cs typeface="Arial" panose="020B0604020202020204" pitchFamily="34" charset="0"/>
            </a:rPr>
            <a:t> </a:t>
          </a:r>
          <a:r>
            <a:rPr lang="en-US" sz="1200">
              <a:solidFill>
                <a:schemeClr val="tx1"/>
              </a:solidFill>
              <a:latin typeface="Arial" panose="020B0604020202020204" pitchFamily="34" charset="0"/>
              <a:cs typeface="Arial" panose="020B0604020202020204" pitchFamily="34" charset="0"/>
            </a:rPr>
            <a:t>assumptions in the planning</a:t>
          </a:r>
          <a:r>
            <a:rPr lang="en-US" sz="1200" baseline="0">
              <a:solidFill>
                <a:schemeClr val="tx1"/>
              </a:solidFill>
              <a:latin typeface="Arial" panose="020B0604020202020204" pitchFamily="34" charset="0"/>
              <a:cs typeface="Arial" panose="020B0604020202020204" pitchFamily="34" charset="0"/>
            </a:rPr>
            <a:t> model. </a:t>
          </a:r>
          <a:r>
            <a:rPr lang="en-US" sz="1200">
              <a:solidFill>
                <a:schemeClr val="tx1"/>
              </a:solidFill>
              <a:latin typeface="Arial" panose="020B0604020202020204" pitchFamily="34" charset="0"/>
              <a:cs typeface="Arial" panose="020B0604020202020204" pitchFamily="34" charset="0"/>
            </a:rPr>
            <a:t>It involves creating detailed and plausible scenarios that describe how different INPUT factors (in this case</a:t>
          </a:r>
          <a:r>
            <a:rPr lang="en-US" sz="1200" baseline="0">
              <a:solidFill>
                <a:schemeClr val="tx1"/>
              </a:solidFill>
              <a:latin typeface="Arial" panose="020B0604020202020204" pitchFamily="34" charset="0"/>
              <a:cs typeface="Arial" panose="020B0604020202020204" pitchFamily="34" charset="0"/>
            </a:rPr>
            <a:t> prices, start up costs, operating expenses, and funding mix</a:t>
          </a:r>
          <a:r>
            <a:rPr lang="en-US" sz="1200">
              <a:solidFill>
                <a:schemeClr val="tx1"/>
              </a:solidFill>
              <a:latin typeface="Arial" panose="020B0604020202020204" pitchFamily="34" charset="0"/>
              <a:cs typeface="Arial" panose="020B0604020202020204" pitchFamily="34" charset="0"/>
            </a:rPr>
            <a:t>) could impact your profitability,</a:t>
          </a:r>
          <a:r>
            <a:rPr lang="en-US" sz="1200" baseline="0">
              <a:solidFill>
                <a:schemeClr val="tx1"/>
              </a:solidFill>
              <a:latin typeface="Arial" panose="020B0604020202020204" pitchFamily="34" charset="0"/>
              <a:cs typeface="Arial" panose="020B0604020202020204" pitchFamily="34" charset="0"/>
            </a:rPr>
            <a:t> cash position, or breakeven production values</a:t>
          </a:r>
          <a:r>
            <a:rPr lang="en-US" sz="1200">
              <a:solidFill>
                <a:schemeClr val="tx1"/>
              </a:solidFill>
              <a:latin typeface="Arial" panose="020B0604020202020204" pitchFamily="34" charset="0"/>
              <a:cs typeface="Arial" panose="020B0604020202020204" pitchFamily="34" charset="0"/>
            </a:rPr>
            <a:t>.</a:t>
          </a:r>
        </a:p>
        <a:p>
          <a:endParaRPr lang="en-US" sz="1200" b="0" i="0" u="none" strike="noStrike" baseline="0">
            <a:solidFill>
              <a:schemeClr val="tx1"/>
            </a:solidFill>
            <a:latin typeface="Arial" panose="020B0604020202020204" pitchFamily="34" charset="0"/>
            <a:ea typeface="+mn-ea"/>
            <a:cs typeface="Arial" panose="020B0604020202020204" pitchFamily="34" charset="0"/>
          </a:endParaRPr>
        </a:p>
        <a:p>
          <a:r>
            <a:rPr lang="en-US" sz="1200" b="1">
              <a:solidFill>
                <a:schemeClr val="tx1"/>
              </a:solidFill>
              <a:latin typeface="Arial" panose="020B0604020202020204" pitchFamily="34" charset="0"/>
              <a:cs typeface="Arial" panose="020B0604020202020204" pitchFamily="34" charset="0"/>
            </a:rPr>
            <a:t>In order to conduct a</a:t>
          </a:r>
          <a:r>
            <a:rPr lang="en-US" sz="1200" b="1" baseline="0">
              <a:solidFill>
                <a:schemeClr val="tx1"/>
              </a:solidFill>
              <a:latin typeface="Arial" panose="020B0604020202020204" pitchFamily="34" charset="0"/>
              <a:cs typeface="Arial" panose="020B0604020202020204" pitchFamily="34" charset="0"/>
            </a:rPr>
            <a:t> scenario analysis in Excel, the input and output values must all be on the same page. Therefore, before beginning, SAVE YOUR ORIGINAL FILE AND BEGIN YOUR SCENARIO ANALYSIS WITH A NEW FILE NAME. </a:t>
          </a:r>
        </a:p>
        <a:p>
          <a:endParaRPr lang="en-US" sz="1200" b="1" baseline="0">
            <a:solidFill>
              <a:schemeClr val="tx1"/>
            </a:solidFill>
            <a:latin typeface="Arial" panose="020B0604020202020204" pitchFamily="34" charset="0"/>
            <a:cs typeface="Arial" panose="020B0604020202020204" pitchFamily="34" charset="0"/>
          </a:endParaRPr>
        </a:p>
        <a:p>
          <a:r>
            <a:rPr lang="en-US" sz="1200" b="0" baseline="0">
              <a:solidFill>
                <a:schemeClr val="tx1"/>
              </a:solidFill>
              <a:latin typeface="Arial" panose="020B0604020202020204" pitchFamily="34" charset="0"/>
              <a:cs typeface="Arial" panose="020B0604020202020204" pitchFamily="34" charset="0"/>
            </a:rPr>
            <a:t>How to conduct a scenario analysis:</a:t>
          </a:r>
        </a:p>
        <a:p>
          <a:endParaRPr lang="en-US" sz="1200" b="0" baseline="0">
            <a:solidFill>
              <a:schemeClr val="tx1"/>
            </a:solidFill>
            <a:latin typeface="Arial" panose="020B0604020202020204" pitchFamily="34" charset="0"/>
            <a:cs typeface="Arial" panose="020B0604020202020204" pitchFamily="34" charset="0"/>
          </a:endParaRPr>
        </a:p>
        <a:p>
          <a:r>
            <a:rPr lang="en-US" sz="1200" b="0" baseline="0">
              <a:solidFill>
                <a:schemeClr val="tx1"/>
              </a:solidFill>
              <a:latin typeface="Arial" panose="020B0604020202020204" pitchFamily="34" charset="0"/>
              <a:cs typeface="Arial" panose="020B0604020202020204" pitchFamily="34" charset="0"/>
            </a:rPr>
            <a:t>1. Copy over the original value of the variables you are considering changing from the input sheets to the scenario sheet. </a:t>
          </a:r>
        </a:p>
        <a:p>
          <a:r>
            <a:rPr lang="en-US" sz="1200" b="0" baseline="0">
              <a:solidFill>
                <a:schemeClr val="tx1"/>
              </a:solidFill>
              <a:latin typeface="Arial" panose="020B0604020202020204" pitchFamily="34" charset="0"/>
              <a:cs typeface="Arial" panose="020B0604020202020204" pitchFamily="34" charset="0"/>
            </a:rPr>
            <a:t>2. Go back to the original input sheets and replace the numeric values of those variables with cell references to the same values on the scneario sheet. </a:t>
          </a:r>
        </a:p>
        <a:p>
          <a:r>
            <a:rPr lang="en-US" sz="1200" b="0" baseline="0">
              <a:solidFill>
                <a:schemeClr val="tx1"/>
              </a:solidFill>
              <a:latin typeface="Arial" panose="020B0604020202020204" pitchFamily="34" charset="0"/>
              <a:cs typeface="Arial" panose="020B0604020202020204" pitchFamily="34" charset="0"/>
            </a:rPr>
            <a:t>3. On the scenario page, select</a:t>
          </a:r>
        </a:p>
        <a:p>
          <a:r>
            <a:rPr lang="en-US" sz="1200" b="0" baseline="0">
              <a:solidFill>
                <a:schemeClr val="tx1"/>
              </a:solidFill>
              <a:latin typeface="Arial" panose="020B0604020202020204" pitchFamily="34" charset="0"/>
              <a:cs typeface="Arial" panose="020B0604020202020204" pitchFamily="34" charset="0"/>
            </a:rPr>
            <a:t>	Data</a:t>
          </a:r>
        </a:p>
        <a:p>
          <a:r>
            <a:rPr lang="en-US" sz="1200" b="0" baseline="0">
              <a:solidFill>
                <a:schemeClr val="tx1"/>
              </a:solidFill>
              <a:latin typeface="Arial" panose="020B0604020202020204" pitchFamily="34" charset="0"/>
              <a:cs typeface="Arial" panose="020B0604020202020204" pitchFamily="34" charset="0"/>
            </a:rPr>
            <a:t>	What-if analysis</a:t>
          </a:r>
        </a:p>
        <a:p>
          <a:r>
            <a:rPr lang="en-US" sz="1200" b="0" baseline="0">
              <a:solidFill>
                <a:schemeClr val="tx1"/>
              </a:solidFill>
              <a:latin typeface="Arial" panose="020B0604020202020204" pitchFamily="34" charset="0"/>
              <a:cs typeface="Arial" panose="020B0604020202020204" pitchFamily="34" charset="0"/>
            </a:rPr>
            <a:t>	Scenario Manager (this file has three example scenarios built in for kelp prices)</a:t>
          </a:r>
        </a:p>
        <a:p>
          <a:r>
            <a:rPr lang="en-US" sz="1200" b="0" baseline="0">
              <a:solidFill>
                <a:schemeClr val="tx1"/>
              </a:solidFill>
              <a:latin typeface="Arial" panose="020B0604020202020204" pitchFamily="34" charset="0"/>
              <a:cs typeface="Arial" panose="020B0604020202020204" pitchFamily="34" charset="0"/>
            </a:rPr>
            <a:t>	Add as many scenarios as you wish by using the + and indicating which cells you want to change.</a:t>
          </a:r>
        </a:p>
        <a:p>
          <a:r>
            <a:rPr lang="en-US" sz="1200" b="0" baseline="0">
              <a:solidFill>
                <a:schemeClr val="tx1"/>
              </a:solidFill>
              <a:latin typeface="Arial" panose="020B0604020202020204" pitchFamily="34" charset="0"/>
              <a:cs typeface="Arial" panose="020B0604020202020204" pitchFamily="34" charset="0"/>
            </a:rPr>
            <a:t>	Selecting Summary (and selecting the results you want to see, i.e. profit, cash posiiton, breakeven levels) will generate a new page with a summary of each defined scenario 		and its changing cell values, along with the resulting outputs. </a:t>
          </a:r>
        </a:p>
        <a:p>
          <a:endParaRPr lang="en-US" sz="1200" b="0" baseline="0">
            <a:solidFill>
              <a:schemeClr val="tx1"/>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b="0" baseline="0">
              <a:solidFill>
                <a:schemeClr val="tx1"/>
              </a:solidFill>
              <a:latin typeface="Arial" panose="020B0604020202020204" pitchFamily="34" charset="0"/>
              <a:cs typeface="Arial" panose="020B0604020202020204" pitchFamily="34" charset="0"/>
            </a:rPr>
            <a:t>Please refer to the video found at </a:t>
          </a:r>
          <a:r>
            <a:rPr lang="en-US" sz="1200" b="0" i="0" u="none" strike="noStrike" baseline="0">
              <a:solidFill>
                <a:schemeClr val="tx1"/>
              </a:solidFill>
              <a:latin typeface="Arial" panose="020B0604020202020204" pitchFamily="34" charset="0"/>
              <a:ea typeface="+mn-ea"/>
              <a:cs typeface="Arial" panose="020B0604020202020204" pitchFamily="34" charset="0"/>
            </a:rPr>
            <a:t>https://seaweedhub.extension.uconn.edu/resources/business/ for a demonstration. </a:t>
          </a:r>
          <a:endParaRPr lang="en-US" sz="1400" b="0" i="0" u="none" strike="noStrike" baseline="0">
            <a:solidFill>
              <a:schemeClr val="tx1"/>
            </a:solidFill>
            <a:latin typeface="Arial" panose="020B0604020202020204" pitchFamily="34" charset="0"/>
            <a:ea typeface="+mn-ea"/>
            <a:cs typeface="Arial" panose="020B0604020202020204" pitchFamily="34" charset="0"/>
          </a:endParaRPr>
        </a:p>
        <a:p>
          <a:endParaRPr lang="en-US" sz="1200" b="0" baseline="0">
            <a:solidFill>
              <a:schemeClr val="tx1"/>
            </a:solidFill>
            <a:latin typeface="Arial" panose="020B0604020202020204" pitchFamily="34" charset="0"/>
            <a:cs typeface="Arial" panose="020B0604020202020204" pitchFamily="34" charset="0"/>
          </a:endParaRPr>
        </a:p>
      </xdr:txBody>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203200</xdr:rowOff>
    </xdr:from>
    <xdr:to>
      <xdr:col>4</xdr:col>
      <xdr:colOff>1308100</xdr:colOff>
      <xdr:row>4</xdr:row>
      <xdr:rowOff>279400</xdr:rowOff>
    </xdr:to>
    <xdr:sp macro="" textlink="" fLocksText="0">
      <xdr:nvSpPr>
        <xdr:cNvPr id="2" name="TextBox 1">
          <a:extLst>
            <a:ext uri="{FF2B5EF4-FFF2-40B4-BE49-F238E27FC236}">
              <a16:creationId xmlns:a16="http://schemas.microsoft.com/office/drawing/2014/main" id="{9C352029-A8DE-6748-86D9-3F99800A17E9}"/>
            </a:ext>
          </a:extLst>
        </xdr:cNvPr>
        <xdr:cNvSpPr txBox="1">
          <a:spLocks noChangeArrowheads="1"/>
        </xdr:cNvSpPr>
      </xdr:nvSpPr>
      <xdr:spPr bwMode="auto">
        <a:xfrm>
          <a:off x="533400" y="203200"/>
          <a:ext cx="9283700" cy="2362200"/>
        </a:xfrm>
        <a:prstGeom prst="rect">
          <a:avLst/>
        </a:prstGeom>
        <a:solidFill>
          <a:schemeClr val="bg1"/>
        </a:solidFill>
        <a:ln w="3810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Arial" panose="020B0604020202020204" pitchFamily="34" charset="0"/>
              <a:ea typeface="+mn-ea"/>
              <a:cs typeface="Arial" panose="020B0604020202020204" pitchFamily="34" charset="0"/>
            </a:rPr>
            <a:t>The equipment lists provided on the sample farm arrays worksheet</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are based on expert recommendations for three different scales of kelp farm operations</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Each</a:t>
          </a:r>
          <a:r>
            <a:rPr lang="en-US" sz="1200" baseline="0">
              <a:solidFill>
                <a:schemeClr val="tx1"/>
              </a:solidFill>
              <a:effectLst/>
              <a:latin typeface="Arial" panose="020B0604020202020204" pitchFamily="34" charset="0"/>
              <a:ea typeface="+mn-ea"/>
              <a:cs typeface="Arial" panose="020B0604020202020204" pitchFamily="34" charset="0"/>
            </a:rPr>
            <a:t> farm's grow out array will be unique and have its own cost structure.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200" baseline="0">
            <a:solidFill>
              <a:schemeClr val="tx1"/>
            </a:solidFill>
            <a:effectLst/>
            <a:latin typeface="Arial" panose="020B0604020202020204" pitchFamily="34" charset="0"/>
            <a:ea typeface="+mn-ea"/>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You can create your own array gear list and cost estimate</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by substituting your own equipment values into the table in the model in columns B, C, and D, or by obtaining a cost estimate elsewhere and entering that total directly into the total cost line item on the Start up Farm page. </a:t>
          </a:r>
        </a:p>
        <a:p>
          <a:endParaRPr lang="en-US" sz="1200">
            <a:solidFill>
              <a:schemeClr val="tx1"/>
            </a:solidFill>
            <a:effectLst/>
            <a:latin typeface="Arial" panose="020B0604020202020204" pitchFamily="34" charset="0"/>
            <a:ea typeface="+mn-ea"/>
            <a:cs typeface="Arial" panose="020B0604020202020204" pitchFamily="34" charset="0"/>
          </a:endParaRPr>
        </a:p>
        <a:p>
          <a:r>
            <a:rPr lang="en-US" sz="1200">
              <a:solidFill>
                <a:schemeClr val="tx1"/>
              </a:solidFill>
              <a:effectLst/>
              <a:latin typeface="Arial" panose="020B0604020202020204" pitchFamily="34" charset="0"/>
              <a:ea typeface="+mn-ea"/>
              <a:cs typeface="Arial" panose="020B0604020202020204" pitchFamily="34" charset="0"/>
            </a:rPr>
            <a:t>IMPORTANT: if you need</a:t>
          </a:r>
          <a:r>
            <a:rPr lang="en-US" sz="1200" baseline="0">
              <a:solidFill>
                <a:schemeClr val="tx1"/>
              </a:solidFill>
              <a:effectLst/>
              <a:latin typeface="Arial" panose="020B0604020202020204" pitchFamily="34" charset="0"/>
              <a:ea typeface="+mn-ea"/>
              <a:cs typeface="Arial" panose="020B0604020202020204" pitchFamily="34" charset="0"/>
            </a:rPr>
            <a:t> to add lines on this worksheet, be sure to add the lines in the MIDDLE of the subsections. This will enable the totals to continue to calculate properly. </a:t>
          </a:r>
          <a:endParaRPr lang="en-US" sz="1200">
            <a:solidFill>
              <a:schemeClr val="tx1"/>
            </a:solidFill>
            <a:effectLst/>
            <a:latin typeface="Arial" panose="020B0604020202020204" pitchFamily="34" charset="0"/>
            <a:ea typeface="+mn-ea"/>
            <a:cs typeface="Arial" panose="020B0604020202020204" pitchFamily="34" charset="0"/>
          </a:endParaRPr>
        </a:p>
        <a:p>
          <a:endParaRPr lang="en-US" sz="1200" baseline="0">
            <a:solidFill>
              <a:schemeClr val="tx1"/>
            </a:solidFill>
            <a:effectLst/>
            <a:latin typeface="Arial" panose="020B0604020202020204" pitchFamily="34" charset="0"/>
            <a:ea typeface="+mn-ea"/>
            <a:cs typeface="Arial" panose="020B0604020202020204" pitchFamily="34" charset="0"/>
          </a:endParaRPr>
        </a:p>
        <a:p>
          <a:pPr algn="l" rtl="0">
            <a:defRPr sz="1000"/>
          </a:pPr>
          <a:endParaRPr lang="en-US" sz="1200" b="0">
            <a:solidFill>
              <a:schemeClr val="tx1"/>
            </a:solidFill>
            <a:effectLst/>
            <a:latin typeface="Arial" panose="020B0604020202020204" pitchFamily="34" charset="0"/>
            <a:ea typeface="+mn-ea"/>
            <a:cs typeface="Arial" panose="020B0604020202020204" pitchFamily="34" charset="0"/>
          </a:endParaRPr>
        </a:p>
      </xdr:txBody>
    </xdr:sp>
    <xdr:clientData fLocksWithSheet="0"/>
  </xdr:twoCellAnchor>
</xdr:wsDr>
</file>

<file path=xl/drawings/drawing16.xml><?xml version="1.0" encoding="utf-8"?>
<xdr:wsDr xmlns:xdr="http://schemas.openxmlformats.org/drawingml/2006/spreadsheetDrawing" xmlns:a="http://schemas.openxmlformats.org/drawingml/2006/main">
  <xdr:twoCellAnchor>
    <xdr:from>
      <xdr:col>0</xdr:col>
      <xdr:colOff>812800</xdr:colOff>
      <xdr:row>1</xdr:row>
      <xdr:rowOff>12700</xdr:rowOff>
    </xdr:from>
    <xdr:to>
      <xdr:col>4</xdr:col>
      <xdr:colOff>0</xdr:colOff>
      <xdr:row>8</xdr:row>
      <xdr:rowOff>152400</xdr:rowOff>
    </xdr:to>
    <xdr:sp macro="" textlink="" fLocksText="0">
      <xdr:nvSpPr>
        <xdr:cNvPr id="3" name="TextBox 2">
          <a:extLst>
            <a:ext uri="{FF2B5EF4-FFF2-40B4-BE49-F238E27FC236}">
              <a16:creationId xmlns:a16="http://schemas.microsoft.com/office/drawing/2014/main" id="{28E535C1-3146-8C4F-A723-643CD80A208D}"/>
            </a:ext>
          </a:extLst>
        </xdr:cNvPr>
        <xdr:cNvSpPr txBox="1">
          <a:spLocks noChangeArrowheads="1"/>
        </xdr:cNvSpPr>
      </xdr:nvSpPr>
      <xdr:spPr bwMode="auto">
        <a:xfrm>
          <a:off x="812800" y="215900"/>
          <a:ext cx="9042400" cy="1562100"/>
        </a:xfrm>
        <a:prstGeom prst="rect">
          <a:avLst/>
        </a:prstGeom>
        <a:solidFill>
          <a:schemeClr val="bg1"/>
        </a:solidFill>
        <a:ln w="44450">
          <a:solidFill>
            <a:schemeClr val="accent3">
              <a:lumMod val="75000"/>
            </a:schemeClr>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1" i="1" u="none" strike="noStrike" baseline="0">
            <a:solidFill>
              <a:schemeClr val="tx1"/>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i="1" u="none" strike="noStrike" baseline="0">
              <a:solidFill>
                <a:schemeClr val="tx1"/>
              </a:solidFill>
              <a:latin typeface="Arial" panose="020B0604020202020204" pitchFamily="34" charset="0"/>
              <a:cs typeface="Arial" panose="020B0604020202020204" pitchFamily="34" charset="0"/>
            </a:rPr>
            <a:t>Instructions: </a:t>
          </a:r>
          <a:r>
            <a:rPr lang="en-US" sz="1100">
              <a:solidFill>
                <a:schemeClr val="tx1"/>
              </a:solidFill>
              <a:effectLst/>
              <a:latin typeface="Arial" panose="020B0604020202020204" pitchFamily="34" charset="0"/>
              <a:ea typeface="+mn-ea"/>
              <a:cs typeface="Arial" panose="020B0604020202020204" pitchFamily="34" charset="0"/>
            </a:rPr>
            <a:t>This page is included in the Sea</a:t>
          </a:r>
          <a:r>
            <a:rPr lang="en-US" sz="1100" baseline="0">
              <a:solidFill>
                <a:schemeClr val="tx1"/>
              </a:solidFill>
              <a:effectLst/>
              <a:latin typeface="Arial" panose="020B0604020202020204" pitchFamily="34" charset="0"/>
              <a:ea typeface="+mn-ea"/>
              <a:cs typeface="Arial" panose="020B0604020202020204" pitchFamily="34" charset="0"/>
            </a:rPr>
            <a:t> Grant Integrated Financial Model for Kelp Aquaculture based on best practices in spreadsheet design. The purpose of this page is to maintain a record of any updates or revisions to the core model over time.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baseline="0">
            <a:solidFill>
              <a:schemeClr val="tx1"/>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Arial" panose="020B0604020202020204" pitchFamily="34" charset="0"/>
              <a:ea typeface="+mn-ea"/>
              <a:cs typeface="Arial" panose="020B0604020202020204" pitchFamily="34" charset="0"/>
            </a:rPr>
            <a:t>Users will not ordinarily need to take any action on this page; it is for the project analyst to maintain. It is worth noting, however, that the ongoing revisions mean that users and their Sea Grant advisors should always use an up-to-date version of the model so as not to encounter any bugs that have already been addressed. </a:t>
          </a:r>
          <a:endParaRPr lang="en-US" sz="1100" b="0" i="0" u="none" strike="noStrike" baseline="0">
            <a:solidFill>
              <a:schemeClr val="tx1"/>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100" b="0" i="0" u="none" strike="noStrike" baseline="0">
            <a:solidFill>
              <a:srgbClr val="FF0000"/>
            </a:solidFill>
            <a:latin typeface="Arial" panose="020B0604020202020204" pitchFamily="34" charset="0"/>
            <a:ea typeface="+mn-ea"/>
            <a:cs typeface="Arial" panose="020B0604020202020204" pitchFamily="34" charset="0"/>
          </a:endParaRPr>
        </a:p>
        <a:p>
          <a:pPr algn="l" rtl="0">
            <a:defRPr sz="1000"/>
          </a:pPr>
          <a:endParaRPr lang="en-US"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versitysystemnh-my.sharepoint.com/personal/tew1011_usnh_edu/Documents/Kelp%20materials%20for%20Portland/Comprehensive%203%20year%20financial%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versitysystemnh-my.sharepoint.com/Users/tammypersonal/Downloads/SCORE_Financial_Projections_Spreadsheet_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How This model works"/>
      <sheetName val="Startup costs Nursery"/>
      <sheetName val="Operating costs Nursery"/>
      <sheetName val="Grow out - Startup_small scale"/>
      <sheetName val="Grow out - Larger scale"/>
      <sheetName val="Operating costs Grow "/>
      <sheetName val="Notes from Jaclyn"/>
      <sheetName val="Nursery list (original)"/>
      <sheetName val="Nursery - notes from alaska"/>
      <sheetName val="Grow out - Alaska info"/>
      <sheetName val="2 line budget GW"/>
      <sheetName val="1. Sources and uses"/>
      <sheetName val="2. Staffing plan"/>
      <sheetName val="3. Sales Year 1"/>
      <sheetName val="4. Sales Year 2 and 3"/>
      <sheetName val="5. Add'l financial assumptions"/>
      <sheetName val="6. Overhead Year 1"/>
      <sheetName val="7. Overhead Year 2 and 3"/>
      <sheetName val="11. Prior P&amp;L and COGS "/>
      <sheetName val="10. Prior Bal Sht for expansion"/>
      <sheetName val="12. FinancialRatios"/>
      <sheetName val="Cover sheet for projections"/>
      <sheetName val="13. Income Statement Year 1"/>
      <sheetName val="14. Cash Flow Year 1"/>
      <sheetName val="15. Cash flow Year 2 and 3"/>
      <sheetName val="16. Common size P&amp;Ls"/>
      <sheetName val="17. BalanceSheet"/>
      <sheetName val="18. BreakevenAnalysis"/>
      <sheetName val="19. DiagnosticTools"/>
      <sheetName val="20. Amortization&amp;Depreciation"/>
      <sheetName val="Revision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1-StartingPoint"/>
      <sheetName val="2a-PayrollYear1"/>
      <sheetName val="2b-PayrollYrs1-3"/>
      <sheetName val="3a-SalesForecastYear1"/>
      <sheetName val="3b-SalesForecastYrs1-3"/>
      <sheetName val="4-AdditionalInputs"/>
      <sheetName val="5a-OpExYear1"/>
      <sheetName val="5b-OpExYrs1-3"/>
      <sheetName val="6a-CashFlowYear1"/>
      <sheetName val="6b-CashFlowYrs1-3"/>
      <sheetName val="7a-IncomeStatementYear1"/>
      <sheetName val="7b-IncomeStatementYrs1-3"/>
      <sheetName val="8-BalanceSheet"/>
      <sheetName val="BreakevenAnalysis"/>
      <sheetName val="FinancialRatios"/>
      <sheetName val="DiagnosticTools"/>
      <sheetName val="COGS Calculator"/>
      <sheetName val="Amortization&amp;Depreciation"/>
      <sheetName val="Revision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8-07T18:10:29.579"/>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8-07T18:10:48.644"/>
    </inkml:context>
    <inkml:brush xml:id="br0">
      <inkml:brushProperty name="width" value="0.05" units="cm"/>
      <inkml:brushProperty name="height" value="0.05" units="cm"/>
    </inkml:brush>
  </inkml:definitions>
  <inkml:trace contextRef="#ctx0" brushRef="#br0">1 0 24575,'0'0'0</inkml:trace>
</inkml:ink>
</file>

<file path=xl/theme/theme1.xml><?xml version="1.0" encoding="utf-8"?>
<a:theme xmlns:a="http://schemas.openxmlformats.org/drawingml/2006/main" name="Office Theme">
  <a:themeElements>
    <a:clrScheme name="Kelp color scheme">
      <a:dk1>
        <a:srgbClr val="000000"/>
      </a:dk1>
      <a:lt1>
        <a:srgbClr val="FFFFFF"/>
      </a:lt1>
      <a:dk2>
        <a:srgbClr val="1E3C7B"/>
      </a:dk2>
      <a:lt2>
        <a:srgbClr val="D7D7D7"/>
      </a:lt2>
      <a:accent1>
        <a:srgbClr val="8D9EBC"/>
      </a:accent1>
      <a:accent2>
        <a:srgbClr val="C18D5A"/>
      </a:accent2>
      <a:accent3>
        <a:srgbClr val="B7408D"/>
      </a:accent3>
      <a:accent4>
        <a:srgbClr val="D29FC2"/>
      </a:accent4>
      <a:accent5>
        <a:srgbClr val="D1BE5F"/>
      </a:accent5>
      <a:accent6>
        <a:srgbClr val="E7DEAB"/>
      </a:accent6>
      <a:hlink>
        <a:srgbClr val="0563C1"/>
      </a:hlink>
      <a:folHlink>
        <a:srgbClr val="BB6EA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 dockstate="right" visibility="0" width="35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46FE899-CBE7-3E41-B605-D1DFFA0BDCAA}">
  <we:reference id="0986d9dd-94f1-4b67-978d-c4cf6e6142a8" version="21.5.1.1" store="EXCatalog" storeType="EXCatalog"/>
  <we:alternateReferences>
    <we:reference id="WA200000018" version="21.5.1.1" store="en-US"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PsiNormal</we:customFunctionIds>
        <we:customFunctionIds>PsiBernoulli</we:customFunctionIds>
        <we:customFunctionIds>PsiBeta</we:customFunctionIds>
        <we:customFunctionIds>PsiBetaGen</we:customFunctionIds>
        <we:customFunctionIds>PsiBetaSubj</we:customFunctionIds>
        <we:customFunctionIds>PsiBinomial</we:customFunctionIds>
        <we:customFunctionIds>PsiCauchy</we:customFunctionIds>
        <we:customFunctionIds>PsiChiSquare</we:customFunctionIds>
        <we:customFunctionIds>PsiCumul</we:customFunctionIds>
        <we:customFunctionIds>PsiCumulD</we:customFunctionIds>
        <we:customFunctionIds>PsiDiscrete</we:customFunctionIds>
        <we:customFunctionIds>PsiDisUniform</we:customFunctionIds>
        <we:customFunctionIds>PsiErf</we:customFunctionIds>
        <we:customFunctionIds>PsiErlang</we:customFunctionIds>
        <we:customFunctionIds>PsiExponential</we:customFunctionIds>
        <we:customFunctionIds>PsiGamma</we:customFunctionIds>
        <we:customFunctionIds>PsiGeneral</we:customFunctionIds>
        <we:customFunctionIds>PsiGeometric</we:customFunctionIds>
        <we:customFunctionIds>PsiHistogram</we:customFunctionIds>
        <we:customFunctionIds>PsiHyperGeo</we:customFunctionIds>
        <we:customFunctionIds>PsiIntUniform</we:customFunctionIds>
        <we:customFunctionIds>PsiInvNormal</we:customFunctionIds>
        <we:customFunctionIds>PsiLaplace</we:customFunctionIds>
        <we:customFunctionIds>PsiLogarithmic</we:customFunctionIds>
        <we:customFunctionIds>PsiLogistic</we:customFunctionIds>
        <we:customFunctionIds>PsiLogLogistic</we:customFunctionIds>
        <we:customFunctionIds>PsiLogNormal</we:customFunctionIds>
        <we:customFunctionIds>PsiLogNorm2</we:customFunctionIds>
        <we:customFunctionIds>PsiMaxExtreme</we:customFunctionIds>
        <we:customFunctionIds>PsiMinExtreme</we:customFunctionIds>
        <we:customFunctionIds>PsiMyerson</we:customFunctionIds>
        <we:customFunctionIds>PsiNegBinomial</we:customFunctionIds>
        <we:customFunctionIds>PsiNormalSkew</we:customFunctionIds>
        <we:customFunctionIds>PsiPareto</we:customFunctionIds>
        <we:customFunctionIds>PsiPareto2</we:customFunctionIds>
        <we:customFunctionIds>PsiPearson5</we:customFunctionIds>
        <we:customFunctionIds>PsiPearson6</we:customFunctionIds>
        <we:customFunctionIds>PsiPert</we:customFunctionIds>
        <we:customFunctionIds>PsiPoisson</we:customFunctionIds>
        <we:customFunctionIds>PsiRayleigh</we:customFunctionIds>
        <we:customFunctionIds>PsiStudent</we:customFunctionIds>
        <we:customFunctionIds>PsiTriangular</we:customFunctionIds>
        <we:customFunctionIds>PsiTriangGen</we:customFunctionIds>
        <we:customFunctionIds>PsiUniform</we:customFunctionIds>
        <we:customFunctionIds>PsiWeibull</we:customFunctionIds>
        <we:customFunctionIds>PsiBurr12</we:customFunctionIds>
        <we:customFunctionIds>PsiDagum</we:customFunctionIds>
        <we:customFunctionIds>PsiDblTriang</we:customFunctionIds>
        <we:customFunctionIds>PsiFdist</we:customFunctionIds>
        <we:customFunctionIds>PsiFatigueLife</we:customFunctionIds>
        <we:customFunctionIds>PsiFrechet</we:customFunctionIds>
        <we:customFunctionIds>PsiHypSecant</we:customFunctionIds>
        <we:customFunctionIds>PsiJohnsonSB</we:customFunctionIds>
        <we:customFunctionIds>PsiJohnsonSU</we:customFunctionIds>
        <we:customFunctionIds>PsiKumaraswamy</we:customFunctionIds>
        <we:customFunctionIds>PsiLevy</we:customFunctionIds>
        <we:customFunctionIds>PsiReciprocal</we:customFunctionIds>
        <we:customFunctionIds>PsiMVLogNormal</we:customFunctionIds>
        <we:customFunctionIds>PsiMVNormal</we:customFunctionIds>
        <we:customFunctionIds>PsiMVResample</we:customFunctionIds>
        <we:customFunctionIds>PsiMVShuffle</we:customFunctionIds>
        <we:customFunctionIds>PsiMean</we:customFunctionIds>
        <we:customFunctionIds>PsiTheoMean</we:customFunctionIds>
        <we:customFunctionIds>PsiLock</we:customFunctionIds>
        <we:customFunctionIds>PsiName</we:customFunctionIds>
        <we:customFunctionIds>PsiShift</we:customFunctionIds>
        <we:customFunctionIds>PsiSample</we:customFunctionIds>
        <we:customFunctionIds>PsiTruncate</we:customFunctionIds>
        <we:customFunctionIds>PsiSeed</we:customFunctionIds>
        <we:customFunctionIds>PsiOutput</we:customFunctionIds>
        <we:customFunctionIds>PsiInput</we:customFunctionIds>
        <we:customFunctionIds>PsiSimParam</we:customFunctionIds>
        <we:customFunctionIds>PsiSenParam</we:customFunctionIds>
        <we:customFunctionIds>PsiOptParam</we:customFunctionIds>
        <we:customFunctionIds>PsiSlurp</we:customFunctionIds>
        <we:customFunctionIds>PsiSip</we:customFunctionIds>
        <we:customFunctionIds>PsiTSSip</we:customFunctionIds>
        <we:customFunctionIds>PsiCorrMatrix</we:customFunctionIds>
        <we:customFunctionIds>PsiCorrDepen</we:customFunctionIds>
        <we:customFunctionIds>PsiCorrIndep</we:customFunctionIds>
        <we:customFunctionIds>PsiFit</we:customFunctionIds>
        <we:customFunctionIds>PsiData</we:customFunctionIds>
        <we:customFunctionIds>PsiKurtosis</we:customFunctionIds>
        <we:customFunctionIds>PsiTheoKurtosis</we:customFunctionIds>
        <we:customFunctionIds>PsiMax</we:customFunctionIds>
        <we:customFunctionIds>PsiTheoMax</we:customFunctionIds>
        <we:customFunctionIds>PsiMin</we:customFunctionIds>
        <we:customFunctionIds>PsiTheoMin</we:customFunctionIds>
        <we:customFunctionIds>PsiMode</we:customFunctionIds>
        <we:customFunctionIds>PsiTheoMode</we:customFunctionIds>
        <we:customFunctionIds>PsiPercentile</we:customFunctionIds>
        <we:customFunctionIds>PsiTheoPercentile</we:customFunctionIds>
        <we:customFunctionIds>PsiPtoX</we:customFunctionIds>
        <we:customFunctionIds>PsiTheoPtoX</we:customFunctionIds>
        <we:customFunctionIds>PsiPercentileD</we:customFunctionIds>
        <we:customFunctionIds>PsiTheoPercentileD</we:customFunctionIds>
        <we:customFunctionIds>PsiQtoX</we:customFunctionIds>
        <we:customFunctionIds>PsiTheoQtoX</we:customFunctionIds>
        <we:customFunctionIds>PsiRange</we:customFunctionIds>
        <we:customFunctionIds>PsiTheoRange</we:customFunctionIds>
        <we:customFunctionIds>PsiSkewness</we:customFunctionIds>
        <we:customFunctionIds>PsiTheoSkewness</we:customFunctionIds>
        <we:customFunctionIds>PsiStdDev</we:customFunctionIds>
        <we:customFunctionIds>PsiTheoStdDev</we:customFunctionIds>
        <we:customFunctionIds>PsiTarget</we:customFunctionIds>
        <we:customFunctionIds>PsiTheoTarget</we:customFunctionIds>
        <we:customFunctionIds>PsiXtoP</we:customFunctionIds>
        <we:customFunctionIds>PsiTheoXtoP</we:customFunctionIds>
        <we:customFunctionIds>PsiTargetD</we:customFunctionIds>
        <we:customFunctionIds>PsiTheoTargetD</we:customFunctionIds>
        <we:customFunctionIds>PsiXtoQ</we:customFunctionIds>
        <we:customFunctionIds>PsiTheoXtoQ</we:customFunctionIds>
        <we:customFunctionIds>PsiTheoXtoY</we:customFunctionIds>
        <we:customFunctionIds>PsiVariance</we:customFunctionIds>
        <we:customFunctionIds>PsiTheoVariance</we:customFunctionIds>
        <we:customFunctionIds>PsiAbsDev</we:customFunctionIds>
        <we:customFunctionIds>PsiCITrials</we:customFunctionIds>
        <we:customFunctionIds>PsiCorrelation</we:customFunctionIds>
        <we:customFunctionIds>PsiFrequency</we:customFunctionIds>
        <we:customFunctionIds>PsiMeanCI</we:customFunctionIds>
        <we:customFunctionIds>PsiMeanCIB</we:customFunctionIds>
        <we:customFunctionIds>PsiSemiDev</we:customFunctionIds>
        <we:customFunctionIds>PsiSemiDev2</we:customFunctionIds>
        <we:customFunctionIds>PsiSemiVar</we:customFunctionIds>
        <we:customFunctionIds>PsiSemiVar2</we:customFunctionIds>
        <we:customFunctionIds>PsiStdDevCI</we:customFunctionIds>
        <we:customFunctionIds>PsiBVaR</we:customFunctionIds>
        <we:customFunctionIds>PsiCVaR</we:customFunctionIds>
        <we:customFunctionIds>PsiCurrentTrial</we:customFunctionIds>
        <we:customFunctionIds>PsiCurrentSim</we:customFunctionIds>
        <we:customFunctionIds>PsiCount</we:customFunctionIds>
        <we:customFunctionIds>PsiSenValue</we:customFunctionIds>
        <we:customFunctionIds>PsiCurrentOpt</we:customFunctionIds>
        <we:customFunctionIds>PsiMedian</we:customFunctionIds>
        <we:customFunctionIds>PsiTheoMedian</we:customFunctionIds>
        <we:customFunctionIds>PsiDim</we:customFunctionIds>
        <we:customFunctionIds>PsiCube</we:customFunctionIds>
        <we:customFunctionIds>PsiReduce</we:customFunctionIds>
        <we:customFunctionIds>PsiJoin</we:customFunctionIds>
        <we:customFunctionIds>PsiOptStatus</we:customFunctionIds>
        <we:customFunctionIds>PsiPivotCube</we:customFunctionIds>
        <we:customFunctionIds>PsiCalcValue</we:customFunctionIds>
        <we:customFunctionIds>PsiOptData</we:customFunctionIds>
        <we:customFunctionIds>PsiParamDim</we:customFunctionIds>
        <we:customFunctionIds>PsiPivotDim</we:customFunctionIds>
        <we:customFunctionIds>PsiCubeOutput</we:customFunctionIds>
        <we:customFunctionIds>PsiDimLock</we:customFunctionIds>
        <we:customFunctionIds>PsiDimActive</we:customFunctionIds>
        <we:customFunctionIds>PsiCubeData</we:customFunctionIds>
        <we:customFunctionIds>PsiSimOutput</we:customFunctionIds>
        <we:customFunctionIds>PsiSimData</we:customFunctionIds>
        <we:customFunctionIds>PsiResample</we:customFunctionIds>
        <we:customFunctionIds>PsiTableCube</we:customFunctionIds>
        <we:customFunctionIds>PsiCompound</we:customFunctionIds>
        <we:customFunctionIds>PsiCopula</we:customFunctionIds>
        <we:customFunctionIds>PsiCopulaStudent</we:customFunctionIds>
        <we:customFunctionIds>PsiCopulaGauss</we:customFunctionIds>
        <we:customFunctionIds>PsiKendallTau</we:customFunctionIds>
        <we:customFunctionIds>PsiSpearmanRho</we:customFunctionIds>
        <we:customFunctionIds>PsiMetalog</we:customFunctionIds>
        <we:customFunctionIds>PsiMetalogSPT</we:customFunctionIds>
        <we:customFunctionIds>PsiMetalogFit</we:customFunctionIds>
        <we:customFunctionIds>PsiDataSrc</we:customFunctionIds>
        <we:customFunctionIds>PsiModelSrc</we:customFunctionIds>
        <we:customFunctionIds>PsiSigmaCP</we:customFunctionIds>
        <we:customFunctionIds>PsiSigmaCPK</we:customFunctionIds>
        <we:customFunctionIds>PsiSigmaCPKLower</we:customFunctionIds>
        <we:customFunctionIds>PsiSigmaCPKUpper</we:customFunctionIds>
        <we:customFunctionIds>PsiSigmaCPM</we:customFunctionIds>
        <we:customFunctionIds>PsiSigmaDefectPPM</we:customFunctionIds>
        <we:customFunctionIds>PsiSigmaDefectShiftPPM</we:customFunctionIds>
        <we:customFunctionIds>PsiSigmaDefectShiftPPMLower</we:customFunctionIds>
        <we:customFunctionIds>PsiSigmaDefectShiftPPMUpper</we:customFunctionIds>
        <we:customFunctionIds>PsiSigmaK</we:customFunctionIds>
        <we:customFunctionIds>PsiSigmaLowerBound</we:customFunctionIds>
        <we:customFunctionIds>PsiSigmaProbDefectShift</we:customFunctionIds>
        <we:customFunctionIds>PsiSigmaProbDefectShiftLower</we:customFunctionIds>
        <we:customFunctionIds>PsiSigmaProbDefectShiftUpper</we:customFunctionIds>
        <we:customFunctionIds>PsiSigmaSigmaLevel</we:customFunctionIds>
        <we:customFunctionIds>PsiSigmaUpperBound</we:customFunctionIds>
        <we:customFunctionIds>PsiSigmaYield</we:customFunctionIds>
        <we:customFunctionIds>PsiSigmaZLower</we:customFunctionIds>
        <we:customFunctionIds>PsiSigmaZMin</we:customFunctionIds>
        <we:customFunctionIds>PsiSigmaZUpper</we:customFunctionIds>
        <we:customFunctionIds>PsiBetaGenAlt</we:customFunctionIds>
        <we:customFunctionIds>PsiCauchyAlt</we:customFunctionIds>
        <we:customFunctionIds>PsiChiSquareAlt</we:customFunctionIds>
        <we:customFunctionIds>PsiErfAlt</we:customFunctionIds>
        <we:customFunctionIds>PsiExponentialAlt</we:customFunctionIds>
        <we:customFunctionIds>PsiGammaAlt</we:customFunctionIds>
        <we:customFunctionIds>PsiInvNormalAlt</we:customFunctionIds>
        <we:customFunctionIds>PsiLaplaceAlt</we:customFunctionIds>
        <we:customFunctionIds>PsiLogisticAlt</we:customFunctionIds>
        <we:customFunctionIds>PsiLogLogisticAlt</we:customFunctionIds>
        <we:customFunctionIds>PsiLogNormalAlt</we:customFunctionIds>
        <we:customFunctionIds>PsiMaxExtremeAlt</we:customFunctionIds>
        <we:customFunctionIds>PsiMinExtremeAlt</we:customFunctionIds>
        <we:customFunctionIds>PsiNormalAlt</we:customFunctionIds>
        <we:customFunctionIds>PsiUniformAlt</we:customFunctionIds>
        <we:customFunctionIds>PsiTriangularAlt</we:customFunctionIds>
        <we:customFunctionIds>PsiParetoAlt</we:customFunctionIds>
        <we:customFunctionIds>PsiPareto2Alt</we:customFunctionIds>
        <we:customFunctionIds>PsiPearson5Alt</we:customFunctionIds>
        <we:customFunctionIds>PsiPearson6Alt</we:customFunctionIds>
        <we:customFunctionIds>PsiPertAlt</we:customFunctionIds>
        <we:customFunctionIds>PsiRayleighAlt</we:customFunctionIds>
        <we:customFunctionIds>PsiStudentAlt</we:customFunctionIds>
        <we:customFunctionIds>PsiWeibullAlt</we:customFunctionIds>
        <we:customFunctionIds>PsiOptValue</we:customFunctionIds>
        <we:customFunctionIds>PsiCoeffVar</we:customFunctionIds>
        <we:customFunctionIds>PsiStdErr</we:customFunctionIds>
        <we:customFunctionIds>PsiExpGain</we:customFunctionIds>
        <we:customFunctionIds>PsiExpGainRatio</we:customFunctionIds>
        <we:customFunctionIds>PsiExpLoss</we:customFunctionIds>
        <we:customFunctionIds>PsiExpLossRatio</we:customFunctionIds>
        <we:customFunctionIds>PsiExpValMargin</we:customFunctionIds>
        <we:customFunctionIds>PsiCertified</we:customFunctionIds>
        <we:customFunctionIds>PsiCensor</we:customFunctionIds>
        <we:customFunctionIds>PsiBaseCase</we:customFunctionIds>
        <we:customFunctionIds>PsiForecastETS</we:customFunctionIds>
        <we:customFunctionIds>PsiForecastLinear</we:customFunctionIds>
        <we:customFunctionIds>DotProduct</we:customFunctionIds>
        <we:customFunctionIds>QuadProduct</we:customFunctionIds>
        <we:customFunctionIds>PsiDecTable</we:customFunctionIds>
        <we:customFunctionIds>PsiBoxFunction</we:customFunctionIds>
        <we:customFunctionIds>PsiInitialValue</we:customFunctionIds>
        <we:customFunctionIds>PsiFinalValue</we:customFunctionIds>
        <we:customFunctionIds>PsiDualValue</we:customFunctionIds>
        <we:customFunctionIds>PsiSlackValue</we:customFunctionIds>
        <we:customFunctionIds>PsiDualUpper</we:customFunctionIds>
        <we:customFunctionIds>PsiDualLower</we:customFunctionIds>
        <we:customFunctionIds>PsiTSIntegrate</we:customFunctionIds>
        <we:customFunctionIds>PsiTransform</we:customFunctionIds>
        <we:customFunctionIds>PsiTSSeasonality</we:customFunctionIds>
        <we:customFunctionIds>PsiTSLen</we:customFunctionIds>
        <we:customFunctionIds>PsiAR1</we:customFunctionIds>
        <we:customFunctionIds>PsiAR2</we:customFunctionIds>
        <we:customFunctionIds>PsiMA1</we:customFunctionIds>
        <we:customFunctionIds>PsiMA2</we:customFunctionIds>
        <we:customFunctionIds>PsiARMA11</we:customFunctionIds>
        <we:customFunctionIds>PsiARCH1</we:customFunctionIds>
        <we:customFunctionIds>PsiGARCH11</we:customFunctionIds>
        <we:customFunctionIds>PsiEGARCH11</we:customFunctionIds>
        <we:customFunctionIds>PsiAPARCH11</we:customFunctionIds>
        <we:customFunctionIds>PsiTargetCI</we:customFunctionIds>
        <we:customFunctionIds>PsiPercentileCI</we:customFunctionIds>
        <we:customFunctionIds>PsiPercentiles</we:customFunctionIds>
      </we:customFunctionIdList>
    </a:ext>
  </we:extLst>
</we:webextension>
</file>

<file path=xl/webextensions/webextension2.xml><?xml version="1.0" encoding="utf-8"?>
<we:webextension xmlns:we="http://schemas.microsoft.com/office/webextensions/webextension/2010/11" id="{60D21C45-F02F-2947-B33C-CDEE56B72954}">
  <we:reference id="db18cc72-1a17-45df-b60e-7ffb655e8af5" version="1.0.0.4" store="EXCatalog" storeType="EXCatalog"/>
  <we:alternateReferences>
    <we:reference id="WA104381701" version="1.0.0.4"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7996F-EF53-2F40-B5A9-639391056C44}">
  <sheetPr>
    <tabColor theme="3" tint="-0.249977111117893"/>
    <pageSetUpPr fitToPage="1"/>
  </sheetPr>
  <dimension ref="A2:Q2"/>
  <sheetViews>
    <sheetView tabSelected="1" zoomScale="107" zoomScaleNormal="107" workbookViewId="0">
      <selection activeCell="H48" sqref="H48"/>
    </sheetView>
  </sheetViews>
  <sheetFormatPr baseColWidth="10" defaultColWidth="10.83203125" defaultRowHeight="16"/>
  <cols>
    <col min="1" max="1" width="9.5" style="75" customWidth="1"/>
    <col min="2" max="16384" width="10.83203125" style="75"/>
  </cols>
  <sheetData>
    <row r="2" spans="1:17" ht="28" customHeight="1">
      <c r="A2" s="964" t="s">
        <v>0</v>
      </c>
      <c r="B2" s="964"/>
      <c r="C2" s="964"/>
      <c r="D2" s="964"/>
      <c r="E2" s="964"/>
      <c r="F2" s="964"/>
      <c r="G2" s="964"/>
      <c r="H2" s="964"/>
      <c r="I2" s="964"/>
      <c r="J2" s="964"/>
      <c r="K2" s="964"/>
      <c r="L2" s="964"/>
      <c r="M2" s="964"/>
      <c r="N2" s="964"/>
      <c r="O2" s="964"/>
      <c r="P2" s="964"/>
      <c r="Q2" s="964"/>
    </row>
  </sheetData>
  <sheetProtection algorithmName="SHA-512" hashValue="YwMb6bljC0RDFyobVN0nuyQjtsWy+2VD/SZod8Ahd1a8mZyhqll/Cfj5k+hqiDSUCVs2CK98ZpmRzifrk4m9Hw==" saltValue="E52gENnYt3ae3M0CDY4ArA==" spinCount="100000" sheet="1" formatColumns="0" formatRows="0"/>
  <mergeCells count="1">
    <mergeCell ref="A2:Q2"/>
  </mergeCells>
  <pageMargins left="0.7" right="0.7" top="0.75" bottom="0.75" header="0.3" footer="0.3"/>
  <pageSetup scale="63" fitToHeight="2" orientation="landscape"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99F5-4872-974F-A38A-A578B2EB8636}">
  <sheetPr>
    <tabColor theme="6" tint="-0.249977111117893"/>
  </sheetPr>
  <dimension ref="A22:O118"/>
  <sheetViews>
    <sheetView workbookViewId="0">
      <selection activeCell="F31" sqref="F31"/>
    </sheetView>
  </sheetViews>
  <sheetFormatPr baseColWidth="10" defaultColWidth="10.83203125" defaultRowHeight="16"/>
  <cols>
    <col min="1" max="1" width="6.1640625" style="77" customWidth="1"/>
    <col min="2" max="2" width="7.6640625" style="77" customWidth="1"/>
    <col min="3" max="3" width="20" style="77" customWidth="1"/>
    <col min="4" max="4" width="2.33203125" style="77" customWidth="1"/>
    <col min="5" max="5" width="50.83203125" style="77" customWidth="1"/>
    <col min="6" max="6" width="41.1640625" style="77" customWidth="1"/>
    <col min="7" max="7" width="4.1640625" style="77" customWidth="1"/>
    <col min="8" max="10" width="10.83203125" style="77"/>
    <col min="11" max="11" width="21.5" style="77" customWidth="1"/>
    <col min="12" max="12" width="10.83203125" style="77"/>
    <col min="13" max="13" width="24.5" style="77" customWidth="1"/>
    <col min="14" max="14" width="10.83203125" style="77"/>
    <col min="15" max="15" width="6.5" style="77" customWidth="1"/>
    <col min="16" max="16384" width="10.83203125" style="77"/>
  </cols>
  <sheetData>
    <row r="22" spans="2:14" ht="80" customHeight="1" thickBot="1"/>
    <row r="23" spans="2:14" ht="35" customHeight="1">
      <c r="E23" s="991" t="s">
        <v>939</v>
      </c>
      <c r="F23" s="992"/>
      <c r="G23" s="992"/>
      <c r="H23" s="992"/>
      <c r="I23" s="992"/>
      <c r="J23" s="992"/>
      <c r="K23" s="992"/>
      <c r="L23" s="992"/>
      <c r="M23" s="992"/>
      <c r="N23" s="993"/>
    </row>
    <row r="24" spans="2:14" ht="20" customHeight="1">
      <c r="E24" s="389"/>
      <c r="F24" s="390"/>
      <c r="G24" s="390"/>
      <c r="H24" s="390"/>
      <c r="I24" s="390"/>
      <c r="J24" s="390"/>
      <c r="K24" s="390"/>
      <c r="L24" s="390"/>
      <c r="M24" s="390"/>
      <c r="N24" s="391"/>
    </row>
    <row r="25" spans="2:14" ht="40" customHeight="1">
      <c r="E25" s="85" t="s">
        <v>3</v>
      </c>
      <c r="F25" s="997"/>
      <c r="G25" s="998"/>
      <c r="H25" s="998"/>
      <c r="I25" s="998"/>
      <c r="J25" s="998"/>
      <c r="K25" s="998"/>
      <c r="L25" s="998"/>
      <c r="M25" s="999"/>
      <c r="N25" s="391"/>
    </row>
    <row r="26" spans="2:14" ht="21" thickBot="1">
      <c r="E26" s="389"/>
      <c r="F26" s="390"/>
      <c r="G26" s="390"/>
      <c r="H26" s="390"/>
      <c r="I26" s="390"/>
      <c r="J26" s="390"/>
      <c r="K26" s="390"/>
      <c r="L26" s="390"/>
      <c r="M26" s="390"/>
      <c r="N26" s="391"/>
    </row>
    <row r="27" spans="2:14" ht="35" customHeight="1">
      <c r="E27" s="991" t="s">
        <v>4</v>
      </c>
      <c r="F27" s="992"/>
      <c r="G27" s="992"/>
      <c r="H27" s="992"/>
      <c r="I27" s="992"/>
      <c r="J27" s="992"/>
      <c r="K27" s="992"/>
      <c r="L27" s="992"/>
      <c r="M27" s="992"/>
      <c r="N27" s="392"/>
    </row>
    <row r="28" spans="2:14" ht="20">
      <c r="E28" s="87"/>
      <c r="F28" s="88"/>
      <c r="G28" s="88"/>
      <c r="H28" s="88"/>
      <c r="I28" s="88"/>
      <c r="J28" s="88"/>
      <c r="K28" s="88"/>
      <c r="L28" s="88"/>
      <c r="M28" s="88"/>
      <c r="N28" s="391"/>
    </row>
    <row r="29" spans="2:14" ht="97" customHeight="1">
      <c r="E29" s="89" t="s">
        <v>5</v>
      </c>
      <c r="F29" s="90" t="s">
        <v>1</v>
      </c>
      <c r="G29" s="393"/>
      <c r="H29" s="995" t="s">
        <v>710</v>
      </c>
      <c r="I29" s="995"/>
      <c r="J29" s="995"/>
      <c r="K29" s="995"/>
      <c r="L29" s="995"/>
      <c r="M29" s="995"/>
      <c r="N29" s="391"/>
    </row>
    <row r="30" spans="2:14" ht="24" customHeight="1">
      <c r="B30" s="897"/>
      <c r="C30" s="897"/>
      <c r="E30" s="389"/>
      <c r="F30" s="390"/>
      <c r="G30" s="390"/>
      <c r="H30" s="390"/>
      <c r="I30" s="390"/>
      <c r="J30" s="390"/>
      <c r="K30" s="390"/>
      <c r="L30" s="390"/>
      <c r="M30" s="390"/>
      <c r="N30" s="391"/>
    </row>
    <row r="31" spans="2:14" ht="127" customHeight="1">
      <c r="E31" s="89" t="s">
        <v>6</v>
      </c>
      <c r="F31" s="90" t="s">
        <v>1</v>
      </c>
      <c r="G31" s="393"/>
      <c r="H31" s="995" t="s">
        <v>907</v>
      </c>
      <c r="I31" s="995"/>
      <c r="J31" s="995"/>
      <c r="K31" s="995"/>
      <c r="L31" s="995"/>
      <c r="M31" s="995"/>
      <c r="N31" s="391"/>
    </row>
    <row r="32" spans="2:14" ht="24" customHeight="1" thickBot="1">
      <c r="E32" s="389"/>
      <c r="F32" s="390"/>
      <c r="G32" s="390"/>
      <c r="H32" s="390"/>
      <c r="I32" s="390"/>
      <c r="J32" s="390"/>
      <c r="K32" s="390"/>
      <c r="L32" s="390"/>
      <c r="M32" s="390"/>
      <c r="N32" s="391"/>
    </row>
    <row r="33" spans="5:14" ht="37" customHeight="1">
      <c r="E33" s="991" t="s">
        <v>7</v>
      </c>
      <c r="F33" s="992"/>
      <c r="G33" s="992"/>
      <c r="H33" s="992"/>
      <c r="I33" s="992"/>
      <c r="J33" s="992"/>
      <c r="K33" s="992"/>
      <c r="L33" s="992"/>
      <c r="M33" s="992"/>
      <c r="N33" s="392"/>
    </row>
    <row r="34" spans="5:14" ht="46" customHeight="1">
      <c r="E34" s="87"/>
      <c r="F34" s="394"/>
      <c r="G34" s="88"/>
      <c r="H34" s="1000" t="s">
        <v>741</v>
      </c>
      <c r="I34" s="1000"/>
      <c r="J34" s="1000"/>
      <c r="K34" s="1000"/>
      <c r="L34" s="1000"/>
      <c r="M34" s="1000"/>
      <c r="N34" s="86"/>
    </row>
    <row r="35" spans="5:14" ht="76" customHeight="1">
      <c r="E35" s="89" t="s">
        <v>720</v>
      </c>
      <c r="F35" s="91" t="s">
        <v>1</v>
      </c>
      <c r="G35" s="393"/>
      <c r="H35" s="996"/>
      <c r="I35" s="996"/>
      <c r="J35" s="996"/>
      <c r="K35" s="996"/>
      <c r="L35" s="996"/>
      <c r="M35" s="996"/>
      <c r="N35" s="391"/>
    </row>
    <row r="36" spans="5:14" ht="19" customHeight="1">
      <c r="E36" s="389"/>
      <c r="F36" s="395"/>
      <c r="G36" s="393"/>
      <c r="H36" s="396"/>
      <c r="I36" s="396"/>
      <c r="J36" s="396"/>
      <c r="K36" s="396"/>
      <c r="L36" s="396"/>
      <c r="M36" s="396"/>
      <c r="N36" s="391"/>
    </row>
    <row r="37" spans="5:14" ht="76" customHeight="1">
      <c r="E37" s="89" t="s">
        <v>721</v>
      </c>
      <c r="F37" s="91" t="s">
        <v>1</v>
      </c>
      <c r="G37" s="393"/>
      <c r="H37" s="1001"/>
      <c r="I37" s="1001"/>
      <c r="J37" s="1001"/>
      <c r="K37" s="1001"/>
      <c r="L37" s="1001"/>
      <c r="M37" s="1001"/>
      <c r="N37" s="391"/>
    </row>
    <row r="38" spans="5:14" ht="41" customHeight="1">
      <c r="E38" s="389"/>
      <c r="F38" s="394"/>
      <c r="G38" s="393"/>
      <c r="H38" s="396"/>
      <c r="I38" s="396"/>
      <c r="J38" s="396"/>
      <c r="K38" s="396"/>
      <c r="L38" s="396"/>
      <c r="M38" s="396"/>
      <c r="N38" s="391"/>
    </row>
    <row r="39" spans="5:14" ht="63" customHeight="1">
      <c r="E39" s="89" t="s">
        <v>722</v>
      </c>
      <c r="F39" s="90" t="s">
        <v>749</v>
      </c>
      <c r="G39" s="393"/>
      <c r="H39" s="996"/>
      <c r="I39" s="996"/>
      <c r="J39" s="996"/>
      <c r="K39" s="996"/>
      <c r="L39" s="996"/>
      <c r="M39" s="996"/>
      <c r="N39" s="391"/>
    </row>
    <row r="40" spans="5:14" ht="20" customHeight="1">
      <c r="E40" s="389"/>
      <c r="F40" s="395"/>
      <c r="G40" s="393"/>
      <c r="H40" s="396"/>
      <c r="I40" s="396"/>
      <c r="J40" s="396"/>
      <c r="K40" s="396"/>
      <c r="L40" s="396"/>
      <c r="M40" s="396"/>
      <c r="N40" s="391"/>
    </row>
    <row r="41" spans="5:14" ht="65" customHeight="1">
      <c r="E41" s="89" t="s">
        <v>8</v>
      </c>
      <c r="F41" s="90" t="s">
        <v>749</v>
      </c>
      <c r="G41" s="393"/>
      <c r="H41" s="996"/>
      <c r="I41" s="996"/>
      <c r="J41" s="996"/>
      <c r="K41" s="996"/>
      <c r="L41" s="996"/>
      <c r="M41" s="996"/>
      <c r="N41" s="391"/>
    </row>
    <row r="42" spans="5:14" ht="20" customHeight="1">
      <c r="E42" s="389"/>
      <c r="F42" s="395"/>
      <c r="G42" s="393"/>
      <c r="H42" s="396"/>
      <c r="I42" s="396"/>
      <c r="J42" s="396"/>
      <c r="K42" s="396"/>
      <c r="L42" s="396"/>
      <c r="M42" s="396"/>
      <c r="N42" s="391"/>
    </row>
    <row r="43" spans="5:14" ht="65" customHeight="1">
      <c r="E43" s="89" t="s">
        <v>724</v>
      </c>
      <c r="F43" s="386" t="s">
        <v>1</v>
      </c>
      <c r="G43" s="393"/>
      <c r="H43" s="1001"/>
      <c r="I43" s="1001"/>
      <c r="J43" s="1001"/>
      <c r="K43" s="1001"/>
      <c r="L43" s="1001"/>
      <c r="M43" s="1001"/>
      <c r="N43" s="391"/>
    </row>
    <row r="44" spans="5:14" ht="20" customHeight="1">
      <c r="E44" s="389"/>
      <c r="F44" s="395"/>
      <c r="G44" s="393"/>
      <c r="H44" s="396"/>
      <c r="I44" s="396"/>
      <c r="J44" s="396"/>
      <c r="K44" s="396"/>
      <c r="L44" s="396"/>
      <c r="M44" s="396"/>
      <c r="N44" s="391"/>
    </row>
    <row r="45" spans="5:14" ht="65" customHeight="1">
      <c r="E45" s="89" t="s">
        <v>725</v>
      </c>
      <c r="F45" s="386" t="s">
        <v>1</v>
      </c>
      <c r="G45" s="393"/>
      <c r="H45" s="1001"/>
      <c r="I45" s="1001"/>
      <c r="J45" s="1001"/>
      <c r="K45" s="1001"/>
      <c r="L45" s="1001"/>
      <c r="M45" s="1001"/>
      <c r="N45" s="391"/>
    </row>
    <row r="46" spans="5:14" ht="20" customHeight="1">
      <c r="E46" s="389"/>
      <c r="F46" s="395"/>
      <c r="G46" s="393"/>
      <c r="H46" s="396"/>
      <c r="I46" s="396"/>
      <c r="J46" s="396"/>
      <c r="K46" s="396"/>
      <c r="L46" s="396"/>
      <c r="M46" s="396"/>
      <c r="N46" s="391"/>
    </row>
    <row r="47" spans="5:14" ht="70" customHeight="1">
      <c r="E47" s="89" t="s">
        <v>728</v>
      </c>
      <c r="F47" s="386" t="s">
        <v>1</v>
      </c>
      <c r="G47" s="393"/>
      <c r="H47" s="1001"/>
      <c r="I47" s="1001"/>
      <c r="J47" s="1001"/>
      <c r="K47" s="1001"/>
      <c r="L47" s="1001"/>
      <c r="M47" s="1001"/>
      <c r="N47" s="391"/>
    </row>
    <row r="48" spans="5:14" ht="21" thickBot="1">
      <c r="E48" s="397"/>
      <c r="F48" s="398"/>
      <c r="G48" s="398"/>
      <c r="H48" s="398"/>
      <c r="I48" s="398"/>
      <c r="J48" s="398"/>
      <c r="K48" s="398"/>
      <c r="L48" s="398"/>
      <c r="M48" s="398"/>
      <c r="N48" s="399"/>
    </row>
    <row r="49" spans="2:15" ht="47" customHeight="1">
      <c r="F49" s="994"/>
      <c r="G49" s="994"/>
      <c r="H49" s="994"/>
      <c r="I49" s="994"/>
      <c r="J49" s="994"/>
      <c r="K49" s="994"/>
      <c r="L49" s="994"/>
    </row>
    <row r="53" spans="2:15" ht="17" thickBot="1"/>
    <row r="54" spans="2:15" s="78" customFormat="1" ht="32" customHeight="1">
      <c r="B54" s="974" t="s">
        <v>742</v>
      </c>
      <c r="C54" s="975"/>
      <c r="D54" s="975"/>
      <c r="E54" s="975"/>
      <c r="F54" s="975"/>
      <c r="G54" s="975"/>
      <c r="H54" s="975"/>
      <c r="I54" s="975"/>
      <c r="J54" s="975"/>
      <c r="K54" s="975"/>
      <c r="L54" s="975"/>
      <c r="M54" s="975"/>
      <c r="N54" s="975"/>
      <c r="O54" s="400"/>
    </row>
    <row r="55" spans="2:15">
      <c r="B55" s="898"/>
      <c r="O55" s="401"/>
    </row>
    <row r="56" spans="2:15">
      <c r="B56" s="898"/>
      <c r="C56" s="79" t="s">
        <v>690</v>
      </c>
      <c r="D56" s="79"/>
      <c r="G56" s="79"/>
      <c r="O56" s="401"/>
    </row>
    <row r="57" spans="2:15">
      <c r="B57" s="898"/>
      <c r="C57" s="79"/>
      <c r="D57" s="79"/>
      <c r="G57" s="79"/>
      <c r="O57" s="401"/>
    </row>
    <row r="58" spans="2:15">
      <c r="B58" s="898"/>
      <c r="C58" s="79" t="s">
        <v>689</v>
      </c>
      <c r="D58" s="79"/>
      <c r="E58" s="80"/>
      <c r="O58" s="401"/>
    </row>
    <row r="59" spans="2:15">
      <c r="B59" s="898"/>
      <c r="C59" s="79"/>
      <c r="D59" s="79"/>
      <c r="E59" s="80"/>
      <c r="G59" s="896" t="str">
        <f>IF(AND(F62&gt;0,F29="none"),"  Your business model does not include nursery operations"," ")</f>
        <v xml:space="preserve"> </v>
      </c>
      <c r="O59" s="401"/>
    </row>
    <row r="60" spans="2:15" ht="19" customHeight="1">
      <c r="B60" s="898"/>
      <c r="E60" s="402" t="s">
        <v>9</v>
      </c>
      <c r="F60" s="949"/>
      <c r="H60" s="965" t="s">
        <v>717</v>
      </c>
      <c r="I60" s="966"/>
      <c r="J60" s="966"/>
      <c r="K60" s="966"/>
      <c r="L60" s="966"/>
      <c r="M60" s="966"/>
      <c r="N60" s="967"/>
      <c r="O60" s="401"/>
    </row>
    <row r="61" spans="2:15" ht="19" customHeight="1">
      <c r="B61" s="898"/>
      <c r="E61" s="402" t="s">
        <v>10</v>
      </c>
      <c r="F61" s="92">
        <f>IFERROR(F60/'2(a). Start up nursery '!D38,0)</f>
        <v>0</v>
      </c>
      <c r="H61" s="968"/>
      <c r="I61" s="969"/>
      <c r="J61" s="969"/>
      <c r="K61" s="969"/>
      <c r="L61" s="969"/>
      <c r="M61" s="969"/>
      <c r="N61" s="970"/>
      <c r="O61" s="401"/>
    </row>
    <row r="62" spans="2:15" ht="19" customHeight="1">
      <c r="B62" s="898"/>
      <c r="E62" s="402" t="s">
        <v>11</v>
      </c>
      <c r="F62" s="950"/>
      <c r="H62" s="971"/>
      <c r="I62" s="972"/>
      <c r="J62" s="972"/>
      <c r="K62" s="972"/>
      <c r="L62" s="972"/>
      <c r="M62" s="972"/>
      <c r="N62" s="973"/>
      <c r="O62" s="401"/>
    </row>
    <row r="63" spans="2:15">
      <c r="B63" s="898"/>
      <c r="F63" s="80"/>
      <c r="O63" s="401"/>
    </row>
    <row r="64" spans="2:15">
      <c r="B64" s="898"/>
      <c r="O64" s="401"/>
    </row>
    <row r="65" spans="2:15">
      <c r="B65" s="898"/>
      <c r="C65" s="432"/>
      <c r="D65" s="404"/>
      <c r="E65" s="405"/>
      <c r="F65" s="83"/>
      <c r="O65" s="401"/>
    </row>
    <row r="66" spans="2:15" ht="17" thickBot="1">
      <c r="B66" s="898"/>
      <c r="O66" s="401"/>
    </row>
    <row r="67" spans="2:15" s="78" customFormat="1" ht="32" customHeight="1">
      <c r="B67" s="974" t="s">
        <v>12</v>
      </c>
      <c r="C67" s="975"/>
      <c r="D67" s="975"/>
      <c r="E67" s="975"/>
      <c r="F67" s="975"/>
      <c r="G67" s="975"/>
      <c r="H67" s="975"/>
      <c r="I67" s="975"/>
      <c r="J67" s="975"/>
      <c r="K67" s="975"/>
      <c r="L67" s="975"/>
      <c r="M67" s="975"/>
      <c r="N67" s="975"/>
      <c r="O67" s="400"/>
    </row>
    <row r="68" spans="2:15">
      <c r="B68" s="898"/>
      <c r="O68" s="401"/>
    </row>
    <row r="69" spans="2:15">
      <c r="B69" s="898"/>
      <c r="C69" s="79" t="s">
        <v>13</v>
      </c>
      <c r="D69" s="79"/>
      <c r="G69" s="79"/>
      <c r="O69" s="401"/>
    </row>
    <row r="70" spans="2:15">
      <c r="B70" s="898"/>
      <c r="C70" s="79"/>
      <c r="D70" s="79"/>
      <c r="G70" s="896" t="str">
        <f>IF(AND(F72&gt;0,F$31="none"),"  Your business model does not include kelp farming operations"," ")</f>
        <v xml:space="preserve"> </v>
      </c>
      <c r="O70" s="401"/>
    </row>
    <row r="71" spans="2:15" ht="38" customHeight="1">
      <c r="B71" s="898"/>
      <c r="E71" s="402" t="s">
        <v>14</v>
      </c>
      <c r="F71" s="949"/>
      <c r="G71" s="79"/>
      <c r="H71" s="982" t="s">
        <v>15</v>
      </c>
      <c r="I71" s="983"/>
      <c r="J71" s="983"/>
      <c r="K71" s="983"/>
      <c r="L71" s="983"/>
      <c r="M71" s="983"/>
      <c r="N71" s="984"/>
      <c r="O71" s="401"/>
    </row>
    <row r="72" spans="2:15" ht="38" customHeight="1">
      <c r="B72" s="898"/>
      <c r="E72" s="402" t="s">
        <v>16</v>
      </c>
      <c r="F72" s="951"/>
      <c r="G72" s="79"/>
      <c r="H72" s="985"/>
      <c r="I72" s="986"/>
      <c r="J72" s="986"/>
      <c r="K72" s="986"/>
      <c r="L72" s="986"/>
      <c r="M72" s="986"/>
      <c r="N72" s="987"/>
      <c r="O72" s="401"/>
    </row>
    <row r="73" spans="2:15">
      <c r="B73" s="898"/>
      <c r="F73" s="83"/>
      <c r="G73" s="81"/>
      <c r="H73" s="83"/>
      <c r="I73" s="83"/>
      <c r="J73" s="83"/>
      <c r="K73" s="83"/>
      <c r="O73" s="401"/>
    </row>
    <row r="74" spans="2:15">
      <c r="B74" s="898"/>
      <c r="C74" s="79" t="s">
        <v>17</v>
      </c>
      <c r="D74" s="79"/>
      <c r="F74" s="83"/>
      <c r="G74" s="83"/>
      <c r="H74" s="83"/>
      <c r="I74" s="83"/>
      <c r="J74" s="83"/>
      <c r="K74" s="83"/>
      <c r="O74" s="401"/>
    </row>
    <row r="75" spans="2:15">
      <c r="B75" s="898"/>
      <c r="G75" s="896" t="str">
        <f>IF(AND(F77&gt;0,F$31="none"),"  Your business model does not include kelp farming operations"," ")</f>
        <v xml:space="preserve"> </v>
      </c>
      <c r="O75" s="401"/>
    </row>
    <row r="76" spans="2:15" ht="21" customHeight="1">
      <c r="B76" s="898"/>
      <c r="E76" s="402" t="s">
        <v>18</v>
      </c>
      <c r="F76" s="949"/>
      <c r="G76" s="79"/>
      <c r="H76" s="982" t="s">
        <v>19</v>
      </c>
      <c r="I76" s="983"/>
      <c r="J76" s="983"/>
      <c r="K76" s="983"/>
      <c r="L76" s="983"/>
      <c r="M76" s="983"/>
      <c r="N76" s="984"/>
      <c r="O76" s="401"/>
    </row>
    <row r="77" spans="2:15" ht="22" customHeight="1">
      <c r="B77" s="898"/>
      <c r="E77" s="402" t="s">
        <v>719</v>
      </c>
      <c r="F77" s="951"/>
      <c r="G77" s="81"/>
      <c r="H77" s="988"/>
      <c r="I77" s="989"/>
      <c r="J77" s="989"/>
      <c r="K77" s="989"/>
      <c r="L77" s="989"/>
      <c r="M77" s="989"/>
      <c r="N77" s="990"/>
      <c r="O77" s="401"/>
    </row>
    <row r="78" spans="2:15" ht="16" customHeight="1">
      <c r="B78" s="898"/>
      <c r="G78" s="81"/>
      <c r="H78" s="822"/>
      <c r="I78" s="823"/>
      <c r="J78" s="823"/>
      <c r="K78" s="823"/>
      <c r="L78" s="823"/>
      <c r="M78" s="823"/>
      <c r="N78" s="824"/>
      <c r="O78" s="401"/>
    </row>
    <row r="79" spans="2:15" ht="26" customHeight="1">
      <c r="B79" s="898"/>
      <c r="E79" s="402" t="s">
        <v>20</v>
      </c>
      <c r="F79" s="949"/>
      <c r="G79" s="81"/>
      <c r="H79" s="988" t="s">
        <v>941</v>
      </c>
      <c r="I79" s="989"/>
      <c r="J79" s="989"/>
      <c r="K79" s="989"/>
      <c r="L79" s="989"/>
      <c r="M79" s="989"/>
      <c r="N79" s="990"/>
      <c r="O79" s="401"/>
    </row>
    <row r="80" spans="2:15" ht="22" customHeight="1">
      <c r="B80" s="898"/>
      <c r="E80" s="402" t="s">
        <v>719</v>
      </c>
      <c r="F80" s="951"/>
      <c r="G80" s="81"/>
      <c r="H80" s="988"/>
      <c r="I80" s="989"/>
      <c r="J80" s="989"/>
      <c r="K80" s="989"/>
      <c r="L80" s="989"/>
      <c r="M80" s="989"/>
      <c r="N80" s="990"/>
      <c r="O80" s="401"/>
    </row>
    <row r="81" spans="1:15" ht="16" customHeight="1">
      <c r="B81" s="898"/>
      <c r="G81" s="81"/>
      <c r="H81" s="822"/>
      <c r="I81" s="823"/>
      <c r="J81" s="823"/>
      <c r="K81" s="823"/>
      <c r="L81" s="823"/>
      <c r="M81" s="823"/>
      <c r="N81" s="824"/>
      <c r="O81" s="401"/>
    </row>
    <row r="82" spans="1:15" ht="22" customHeight="1">
      <c r="B82" s="898"/>
      <c r="E82" s="402" t="s">
        <v>21</v>
      </c>
      <c r="F82" s="949"/>
      <c r="G82" s="81"/>
      <c r="H82" s="822"/>
      <c r="I82" s="823"/>
      <c r="J82" s="823"/>
      <c r="K82" s="823"/>
      <c r="L82" s="823"/>
      <c r="M82" s="823"/>
      <c r="N82" s="824"/>
      <c r="O82" s="401"/>
    </row>
    <row r="83" spans="1:15" ht="22" customHeight="1">
      <c r="B83" s="898"/>
      <c r="E83" s="402" t="s">
        <v>719</v>
      </c>
      <c r="F83" s="951"/>
      <c r="G83" s="81"/>
      <c r="H83" s="822"/>
      <c r="I83" s="823"/>
      <c r="J83" s="823"/>
      <c r="K83" s="823"/>
      <c r="L83" s="823"/>
      <c r="M83" s="823"/>
      <c r="N83" s="824"/>
      <c r="O83" s="401"/>
    </row>
    <row r="84" spans="1:15" ht="16" customHeight="1">
      <c r="B84" s="898"/>
      <c r="G84" s="81"/>
      <c r="H84" s="822"/>
      <c r="I84" s="823"/>
      <c r="J84" s="823"/>
      <c r="K84" s="823"/>
      <c r="L84" s="823"/>
      <c r="M84" s="823"/>
      <c r="N84" s="824"/>
      <c r="O84" s="401"/>
    </row>
    <row r="85" spans="1:15" ht="22" customHeight="1">
      <c r="B85" s="898"/>
      <c r="E85" s="402" t="s">
        <v>22</v>
      </c>
      <c r="F85" s="949"/>
      <c r="G85" s="81"/>
      <c r="H85" s="822"/>
      <c r="I85" s="823"/>
      <c r="J85" s="823"/>
      <c r="K85" s="823"/>
      <c r="L85" s="823"/>
      <c r="M85" s="823"/>
      <c r="N85" s="824"/>
      <c r="O85" s="401"/>
    </row>
    <row r="86" spans="1:15" ht="22" customHeight="1">
      <c r="B86" s="898"/>
      <c r="E86" s="402" t="s">
        <v>719</v>
      </c>
      <c r="F86" s="951"/>
      <c r="G86" s="81"/>
      <c r="H86" s="825"/>
      <c r="I86" s="826"/>
      <c r="J86" s="826"/>
      <c r="K86" s="826"/>
      <c r="L86" s="826"/>
      <c r="M86" s="826"/>
      <c r="N86" s="827"/>
      <c r="O86" s="401"/>
    </row>
    <row r="87" spans="1:15">
      <c r="B87" s="898"/>
      <c r="G87" s="81"/>
      <c r="O87" s="401"/>
    </row>
    <row r="88" spans="1:15">
      <c r="B88" s="898"/>
      <c r="C88" s="79" t="s">
        <v>23</v>
      </c>
      <c r="O88" s="401"/>
    </row>
    <row r="89" spans="1:15">
      <c r="B89" s="898"/>
      <c r="D89" s="79"/>
      <c r="O89" s="401"/>
    </row>
    <row r="90" spans="1:15">
      <c r="B90" s="898"/>
      <c r="E90" s="402" t="s">
        <v>942</v>
      </c>
      <c r="F90" s="92">
        <v>0</v>
      </c>
      <c r="H90" s="976" t="s">
        <v>24</v>
      </c>
      <c r="I90" s="977"/>
      <c r="J90" s="977"/>
      <c r="K90" s="977"/>
      <c r="L90" s="977"/>
      <c r="M90" s="977"/>
      <c r="N90" s="978"/>
      <c r="O90" s="401"/>
    </row>
    <row r="91" spans="1:15">
      <c r="B91" s="898"/>
      <c r="E91" s="402" t="s">
        <v>718</v>
      </c>
      <c r="F91" s="951"/>
      <c r="H91" s="979"/>
      <c r="I91" s="980"/>
      <c r="J91" s="980"/>
      <c r="K91" s="980"/>
      <c r="L91" s="980"/>
      <c r="M91" s="980"/>
      <c r="N91" s="981"/>
      <c r="O91" s="401"/>
    </row>
    <row r="92" spans="1:15">
      <c r="B92" s="898"/>
      <c r="F92" s="894" t="str">
        <f>IFERROR(IF((F72+F77+F80+F83+F86+F91)&gt;100%,"Your percentages add up to more than 100%, please revise estimates"," "),"")</f>
        <v xml:space="preserve"> </v>
      </c>
      <c r="O92" s="401"/>
    </row>
    <row r="93" spans="1:15" ht="17" thickBot="1">
      <c r="B93" s="899"/>
      <c r="C93" s="900"/>
      <c r="D93" s="406"/>
      <c r="E93" s="406"/>
      <c r="F93" s="895" t="str">
        <f>IFERROR(IF(AND((F72+F77+F80+F83+F86+F91)&lt;100%,(F72+F77+F80+F83+F86+F91)&gt;0),"Your percentages add up to less than 100%, please revise estimates"," "),"")</f>
        <v xml:space="preserve"> </v>
      </c>
      <c r="G93" s="407"/>
      <c r="H93" s="407"/>
      <c r="I93" s="408"/>
      <c r="J93" s="408"/>
      <c r="K93" s="408"/>
      <c r="L93" s="408"/>
      <c r="M93" s="408"/>
      <c r="N93" s="408"/>
      <c r="O93" s="409"/>
    </row>
    <row r="94" spans="1:15">
      <c r="D94" s="76"/>
      <c r="E94" s="83"/>
      <c r="F94" s="83"/>
      <c r="G94" s="83"/>
      <c r="H94" s="83"/>
    </row>
    <row r="95" spans="1:15" s="83" customFormat="1">
      <c r="A95" s="77"/>
      <c r="B95" s="77"/>
      <c r="C95" s="77"/>
    </row>
    <row r="96" spans="1:15" s="83" customFormat="1">
      <c r="A96" s="77"/>
      <c r="B96" s="77"/>
      <c r="C96" s="77"/>
      <c r="D96" s="403"/>
      <c r="E96" s="410"/>
    </row>
    <row r="97" spans="1:6" s="83" customFormat="1">
      <c r="A97" s="77"/>
      <c r="B97" s="77"/>
      <c r="C97" s="77"/>
    </row>
    <row r="98" spans="1:6" s="388" customFormat="1" hidden="1">
      <c r="A98" s="77"/>
      <c r="B98" s="77"/>
      <c r="C98" s="77"/>
    </row>
    <row r="99" spans="1:6" s="388" customFormat="1" hidden="1">
      <c r="A99" s="77"/>
      <c r="B99" s="77"/>
      <c r="C99" s="77"/>
    </row>
    <row r="100" spans="1:6" s="388" customFormat="1" hidden="1">
      <c r="A100" s="77"/>
      <c r="B100" s="77"/>
      <c r="C100" s="79" t="s">
        <v>29</v>
      </c>
    </row>
    <row r="101" spans="1:6" s="388" customFormat="1" hidden="1">
      <c r="A101" s="77"/>
      <c r="B101" s="77"/>
      <c r="C101" s="77"/>
      <c r="D101" s="901" t="s">
        <v>30</v>
      </c>
      <c r="E101" s="296">
        <f>'1. Business model'!F62*'1. Business model'!F61</f>
        <v>0</v>
      </c>
    </row>
    <row r="102" spans="1:6" s="388" customFormat="1" hidden="1">
      <c r="A102" s="77"/>
      <c r="B102" s="77"/>
      <c r="C102" s="77"/>
      <c r="D102" s="901" t="s">
        <v>31</v>
      </c>
      <c r="E102" s="296">
        <f>F71*F72+F76*F77+F79*F80+F82*F83+F85*F86+F90*F91</f>
        <v>0</v>
      </c>
    </row>
    <row r="103" spans="1:6" s="388" customFormat="1" hidden="1">
      <c r="A103" s="77"/>
      <c r="B103" s="77"/>
      <c r="C103" s="77"/>
      <c r="D103" s="77"/>
      <c r="E103" s="77"/>
    </row>
    <row r="104" spans="1:6" s="83" customFormat="1" hidden="1">
      <c r="A104" s="77"/>
      <c r="B104" s="77"/>
      <c r="C104" s="77"/>
      <c r="D104" s="77"/>
      <c r="E104" s="77"/>
    </row>
    <row r="105" spans="1:6" s="83" customFormat="1" hidden="1">
      <c r="A105" s="77"/>
      <c r="B105" s="77"/>
      <c r="C105" s="77"/>
      <c r="D105" s="77"/>
      <c r="E105" s="79" t="s">
        <v>958</v>
      </c>
    </row>
    <row r="106" spans="1:6" s="83" customFormat="1" hidden="1">
      <c r="A106" s="77"/>
      <c r="B106" s="77"/>
      <c r="C106" s="77"/>
    </row>
    <row r="107" spans="1:6" s="83" customFormat="1" hidden="1">
      <c r="A107" s="77"/>
      <c r="B107" s="77"/>
      <c r="C107" s="77"/>
      <c r="E107" s="77" t="s">
        <v>686</v>
      </c>
      <c r="F107" s="77" t="s">
        <v>688</v>
      </c>
    </row>
    <row r="108" spans="1:6" s="83" customFormat="1" hidden="1">
      <c r="A108" s="77"/>
      <c r="B108" s="77"/>
      <c r="C108" s="77"/>
      <c r="E108" s="77" t="s">
        <v>687</v>
      </c>
      <c r="F108" s="77" t="s">
        <v>723</v>
      </c>
    </row>
    <row r="109" spans="1:6" s="83" customFormat="1" hidden="1">
      <c r="A109" s="77"/>
      <c r="B109" s="77"/>
      <c r="C109" s="77"/>
      <c r="E109" s="77" t="s">
        <v>1</v>
      </c>
      <c r="F109" s="77" t="s">
        <v>1</v>
      </c>
    </row>
    <row r="110" spans="1:6" s="83" customFormat="1" hidden="1">
      <c r="A110" s="77"/>
      <c r="B110" s="77"/>
      <c r="C110" s="77"/>
    </row>
    <row r="111" spans="1:6" s="83" customFormat="1" hidden="1">
      <c r="A111" s="77"/>
      <c r="B111" s="77"/>
      <c r="C111" s="77"/>
      <c r="E111" s="77" t="s">
        <v>750</v>
      </c>
      <c r="F111" s="77" t="s">
        <v>2</v>
      </c>
    </row>
    <row r="112" spans="1:6" s="83" customFormat="1" hidden="1">
      <c r="A112" s="77"/>
      <c r="B112" s="77"/>
      <c r="C112" s="77"/>
      <c r="E112" s="77" t="s">
        <v>716</v>
      </c>
      <c r="F112" s="77" t="s">
        <v>897</v>
      </c>
    </row>
    <row r="113" spans="1:6" s="83" customFormat="1" hidden="1">
      <c r="A113" s="77"/>
      <c r="B113" s="77"/>
      <c r="C113" s="77"/>
      <c r="E113" s="77" t="s">
        <v>1</v>
      </c>
      <c r="F113" s="77" t="s">
        <v>749</v>
      </c>
    </row>
    <row r="114" spans="1:6" s="83" customFormat="1" hidden="1">
      <c r="A114" s="77"/>
      <c r="B114" s="77"/>
      <c r="C114" s="77"/>
    </row>
    <row r="115" spans="1:6" s="83" customFormat="1" hidden="1">
      <c r="A115" s="77"/>
      <c r="B115" s="77"/>
      <c r="C115" s="77"/>
      <c r="E115" s="77" t="s">
        <v>1028</v>
      </c>
      <c r="F115" s="77" t="s">
        <v>903</v>
      </c>
    </row>
    <row r="116" spans="1:6" s="83" customFormat="1" ht="25" hidden="1">
      <c r="A116" s="77"/>
      <c r="B116" s="77"/>
      <c r="C116" s="77"/>
      <c r="E116" s="77" t="s">
        <v>1029</v>
      </c>
      <c r="F116" s="897" t="s">
        <v>904</v>
      </c>
    </row>
    <row r="117" spans="1:6" hidden="1">
      <c r="E117" s="77" t="s">
        <v>1030</v>
      </c>
      <c r="F117" s="77" t="s">
        <v>905</v>
      </c>
    </row>
    <row r="118" spans="1:6" hidden="1">
      <c r="F118" s="77" t="s">
        <v>1</v>
      </c>
    </row>
  </sheetData>
  <sheetProtection algorithmName="SHA-512" hashValue="drJDhe8MOCZWJMpkbv/weayVB5VAo/o3xL4DO365Lo3rpgqFGyToflwqBi5gyhYHRh+cvsAn+AmnCxvAqdo+MQ==" saltValue="12f/KjLFHOxvqz/c8gLkuQ==" spinCount="100000" sheet="1" formatColumns="0" formatRows="0"/>
  <mergeCells count="22">
    <mergeCell ref="E27:M27"/>
    <mergeCell ref="E23:N23"/>
    <mergeCell ref="F49:L49"/>
    <mergeCell ref="H29:M29"/>
    <mergeCell ref="H31:M31"/>
    <mergeCell ref="H35:M35"/>
    <mergeCell ref="E33:M33"/>
    <mergeCell ref="F25:M25"/>
    <mergeCell ref="H39:M39"/>
    <mergeCell ref="H41:M41"/>
    <mergeCell ref="H34:M34"/>
    <mergeCell ref="H37:M37"/>
    <mergeCell ref="H43:M43"/>
    <mergeCell ref="H45:M45"/>
    <mergeCell ref="H47:M47"/>
    <mergeCell ref="H60:N62"/>
    <mergeCell ref="B54:N54"/>
    <mergeCell ref="H90:N91"/>
    <mergeCell ref="B67:N67"/>
    <mergeCell ref="H71:N72"/>
    <mergeCell ref="H76:N77"/>
    <mergeCell ref="H79:N80"/>
  </mergeCells>
  <conditionalFormatting sqref="G59 G70 G74:G75 F92:F93">
    <cfRule type="containsText" dxfId="38" priority="1" operator="containsText" text="your">
      <formula>NOT(ISERROR(SEARCH("your",F59)))</formula>
    </cfRule>
  </conditionalFormatting>
  <dataValidations count="11">
    <dataValidation type="list" allowBlank="1" showInputMessage="1" showErrorMessage="1" sqref="G34:G38 K32 G30:G32 F30 F32" xr:uid="{A95C764B-4A98-1F40-A567-DD853B00931E}">
      <formula1>#REF!</formula1>
    </dataValidation>
    <dataValidation type="list" allowBlank="1" showInputMessage="1" showErrorMessage="1" sqref="C61:D61" xr:uid="{6BE67A62-8A92-0648-9901-AF48BCF9C30E}">
      <formula1>$G$55:$G$56</formula1>
    </dataValidation>
    <dataValidation type="list" allowBlank="1" showInputMessage="1" showErrorMessage="1" sqref="F29:G29" xr:uid="{5835CBCE-D102-C94F-8BFE-35ACFA72EFC7}">
      <formula1>$E$107:$E$109</formula1>
    </dataValidation>
    <dataValidation type="list" allowBlank="1" showInputMessage="1" showErrorMessage="1" sqref="G31" xr:uid="{B3644108-E1FD-F24B-B048-720327BBAC9A}">
      <formula1>$A$10:$A$13</formula1>
    </dataValidation>
    <dataValidation type="list" allowBlank="1" showInputMessage="1" showErrorMessage="1" sqref="F31" xr:uid="{D4EDD80C-E8D8-5B4F-B89D-2F389DE40A30}">
      <formula1>$E$111:$E$113</formula1>
    </dataValidation>
    <dataValidation type="list" allowBlank="1" showInputMessage="1" showErrorMessage="1" sqref="F31" xr:uid="{BF0AE091-80BF-AE4A-BAAE-48BA5DE56775}">
      <formula1>$E$10:$E$113</formula1>
    </dataValidation>
    <dataValidation type="list" allowBlank="1" showInputMessage="1" showErrorMessage="1" sqref="F36" xr:uid="{F4AF492F-C9C0-E04B-A849-CBB40E19E161}">
      <formula1>$F$107:$F$108</formula1>
    </dataValidation>
    <dataValidation type="list" allowBlank="1" showInputMessage="1" showErrorMessage="1" sqref="F35 F37" xr:uid="{D3DE48D7-8888-564E-BA4B-B37495939AA7}">
      <formula1>$F$107:$F$109</formula1>
    </dataValidation>
    <dataValidation type="list" allowBlank="1" showInputMessage="1" showErrorMessage="1" sqref="F40 F42 G39:G40 F44 F46" xr:uid="{184B55C3-8739-AD45-8E64-34A00960CB01}">
      <formula1>$A$24:$A$28</formula1>
    </dataValidation>
    <dataValidation type="list" allowBlank="1" showInputMessage="1" showErrorMessage="1" sqref="F39 F41" xr:uid="{B7F5CD68-F052-1945-8E4D-1A8CD26FF362}">
      <formula1>$F$111:$F$113</formula1>
    </dataValidation>
    <dataValidation type="list" allowBlank="1" showInputMessage="1" showErrorMessage="1" sqref="F43 F47 F45" xr:uid="{FBEBE63F-CC82-9640-9C78-60234E25BB9E}">
      <formula1>$F$115:$F$118</formula1>
    </dataValidation>
  </dataValidations>
  <pageMargins left="0.7" right="0.7" top="0.75" bottom="0.75" header="0.3" footer="0.3"/>
  <pageSetup orientation="portrait" horizontalDpi="0" verticalDpi="0"/>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D303-1EC1-F744-88CE-314D562C7E94}">
  <sheetPr>
    <tabColor theme="6" tint="-0.249977111117893"/>
  </sheetPr>
  <dimension ref="A2:XFB1278"/>
  <sheetViews>
    <sheetView topLeftCell="A21" workbookViewId="0">
      <selection activeCell="F144" sqref="F144"/>
    </sheetView>
  </sheetViews>
  <sheetFormatPr baseColWidth="10" defaultColWidth="13.1640625" defaultRowHeight="27" customHeight="1"/>
  <cols>
    <col min="1" max="1" width="5.1640625" style="96" customWidth="1"/>
    <col min="2" max="2" width="6.1640625" style="97" customWidth="1"/>
    <col min="3" max="3" width="50.5" style="97" customWidth="1"/>
    <col min="4" max="4" width="21.1640625" style="97" customWidth="1"/>
    <col min="5" max="5" width="36.33203125" style="98" customWidth="1"/>
    <col min="6" max="6" width="10.6640625" style="97" customWidth="1"/>
    <col min="7" max="7" width="16" style="97" customWidth="1"/>
    <col min="8" max="8" width="15" style="97" customWidth="1"/>
    <col min="9" max="9" width="16.1640625" style="97" customWidth="1"/>
    <col min="10" max="10" width="13.5" style="712" customWidth="1"/>
    <col min="11" max="11" width="9" style="97" customWidth="1"/>
    <col min="12" max="12" width="18.33203125" style="97" hidden="1" customWidth="1"/>
    <col min="13" max="14" width="12.33203125" style="97" hidden="1" customWidth="1"/>
    <col min="15" max="24" width="12.33203125" style="97" customWidth="1"/>
    <col min="25" max="16384" width="13.1640625" style="97"/>
  </cols>
  <sheetData>
    <row r="2" spans="1:10" s="95" customFormat="1" ht="27" customHeight="1">
      <c r="A2" s="93" t="s">
        <v>32</v>
      </c>
      <c r="B2" s="93"/>
      <c r="C2" s="93"/>
      <c r="D2" s="93"/>
      <c r="E2" s="94"/>
      <c r="J2" s="711"/>
    </row>
    <row r="5" spans="1:10" ht="27" customHeight="1">
      <c r="H5" s="97" t="s">
        <v>33</v>
      </c>
    </row>
    <row r="24" spans="1:14" ht="27" customHeight="1" thickBot="1"/>
    <row r="25" spans="1:14" s="77" customFormat="1" ht="27" customHeight="1">
      <c r="A25" s="99"/>
      <c r="C25" s="991" t="s">
        <v>34</v>
      </c>
      <c r="D25" s="992"/>
      <c r="E25" s="992"/>
      <c r="F25" s="992"/>
      <c r="G25" s="992"/>
      <c r="H25" s="992"/>
      <c r="I25" s="992"/>
      <c r="J25" s="993"/>
      <c r="K25" s="97"/>
      <c r="L25" s="97"/>
      <c r="M25" s="97"/>
      <c r="N25" s="97"/>
    </row>
    <row r="26" spans="1:14" s="77" customFormat="1" ht="27" customHeight="1">
      <c r="A26" s="99"/>
      <c r="C26" s="87"/>
      <c r="D26" s="88"/>
      <c r="E26" s="88"/>
      <c r="F26" s="88"/>
      <c r="G26" s="88"/>
      <c r="H26" s="88"/>
      <c r="I26" s="88"/>
      <c r="J26" s="86"/>
      <c r="K26" s="97"/>
    </row>
    <row r="27" spans="1:14" s="77" customFormat="1" ht="74" customHeight="1">
      <c r="A27" s="99"/>
      <c r="C27" s="89" t="s">
        <v>739</v>
      </c>
      <c r="D27" s="423" t="str">
        <f>'1. Business model'!F29</f>
        <v>None</v>
      </c>
      <c r="E27" s="88"/>
      <c r="F27" s="135"/>
      <c r="G27" s="136" t="s">
        <v>740</v>
      </c>
      <c r="H27" s="423" t="str">
        <f>'1. Business model'!F31</f>
        <v>None</v>
      </c>
      <c r="I27" s="137"/>
      <c r="J27" s="713"/>
      <c r="K27" s="150"/>
      <c r="L27" s="77" t="s">
        <v>804</v>
      </c>
      <c r="M27" s="77">
        <f>IF(D27="water transported in","y",0)</f>
        <v>0</v>
      </c>
    </row>
    <row r="28" spans="1:14" s="77" customFormat="1" ht="145" customHeight="1">
      <c r="A28" s="99"/>
      <c r="C28" s="89" t="s">
        <v>737</v>
      </c>
      <c r="D28" s="423" t="str">
        <f>'1. Business model'!F35</f>
        <v>None</v>
      </c>
      <c r="E28" s="138"/>
      <c r="F28" s="135"/>
      <c r="G28" s="136" t="s">
        <v>36</v>
      </c>
      <c r="H28" s="423" t="str">
        <f>'1. Business model'!F39</f>
        <v xml:space="preserve">None </v>
      </c>
      <c r="I28" s="137"/>
      <c r="J28" s="713"/>
      <c r="K28" s="150"/>
      <c r="L28" s="77" t="s">
        <v>806</v>
      </c>
      <c r="M28" s="77">
        <f>IF(D27="water pumped in","y",0)</f>
        <v>0</v>
      </c>
    </row>
    <row r="29" spans="1:14" s="77" customFormat="1" ht="90" customHeight="1">
      <c r="A29" s="99"/>
      <c r="C29" s="89" t="s">
        <v>738</v>
      </c>
      <c r="D29" s="423" t="str">
        <f>'1. Business model'!F37</f>
        <v>None</v>
      </c>
      <c r="E29" s="138"/>
      <c r="F29" s="135"/>
      <c r="G29" s="136" t="s">
        <v>37</v>
      </c>
      <c r="H29" s="423" t="str">
        <f>'1. Business model'!F41</f>
        <v xml:space="preserve">None </v>
      </c>
      <c r="I29" s="137"/>
      <c r="J29" s="713"/>
      <c r="K29" s="150"/>
      <c r="L29" s="77" t="s">
        <v>807</v>
      </c>
      <c r="M29" s="77" t="str">
        <f>IF(D27="none","y",0)</f>
        <v>y</v>
      </c>
    </row>
    <row r="30" spans="1:14" s="77" customFormat="1" ht="27" customHeight="1" thickBot="1">
      <c r="A30" s="99"/>
      <c r="C30" s="125"/>
      <c r="D30" s="121"/>
      <c r="E30" s="122"/>
      <c r="F30" s="123"/>
      <c r="G30" s="124"/>
      <c r="H30" s="121"/>
      <c r="I30" s="121"/>
      <c r="J30" s="714"/>
      <c r="K30" s="150"/>
    </row>
    <row r="31" spans="1:14" s="77" customFormat="1" ht="27" customHeight="1" thickBot="1">
      <c r="A31" s="99"/>
      <c r="B31" s="100"/>
      <c r="C31" s="100"/>
      <c r="D31" s="100"/>
      <c r="E31" s="101"/>
      <c r="F31" s="100"/>
      <c r="G31" s="102"/>
      <c r="H31" s="100"/>
      <c r="I31" s="100"/>
      <c r="J31" s="715"/>
      <c r="K31" s="150"/>
    </row>
    <row r="32" spans="1:14" ht="27" customHeight="1">
      <c r="C32" s="991" t="s">
        <v>38</v>
      </c>
      <c r="D32" s="992"/>
      <c r="E32" s="992"/>
      <c r="F32" s="992"/>
      <c r="G32" s="992"/>
      <c r="H32" s="992"/>
      <c r="I32" s="992"/>
      <c r="J32" s="993"/>
      <c r="K32" s="150"/>
    </row>
    <row r="33" spans="1:11" ht="27" customHeight="1">
      <c r="C33" s="126"/>
      <c r="D33" s="139"/>
      <c r="E33" s="140"/>
      <c r="F33" s="139"/>
      <c r="G33" s="139"/>
      <c r="H33" s="139"/>
      <c r="I33" s="139"/>
      <c r="J33" s="127"/>
      <c r="K33" s="150"/>
    </row>
    <row r="34" spans="1:11" ht="55" customHeight="1">
      <c r="C34" s="782" t="s">
        <v>899</v>
      </c>
      <c r="D34" s="387"/>
      <c r="E34" s="385"/>
      <c r="F34" s="139"/>
      <c r="G34" s="782" t="s">
        <v>901</v>
      </c>
      <c r="H34" s="786">
        <f>D36*H36*D38</f>
        <v>0</v>
      </c>
      <c r="I34" s="1016" t="str">
        <f>IF(AND(D34&gt;0,D34&lt;&gt;H34),"Continue adjusting your inputs to reach desired number of spools","")</f>
        <v/>
      </c>
      <c r="J34" s="1017"/>
      <c r="K34" s="150"/>
    </row>
    <row r="35" spans="1:11" ht="27" customHeight="1">
      <c r="C35" s="126"/>
      <c r="D35" s="139"/>
      <c r="E35" s="140"/>
      <c r="F35" s="139"/>
      <c r="G35" s="139"/>
      <c r="H35" s="139"/>
      <c r="I35" s="139"/>
      <c r="J35" s="127"/>
      <c r="K35" s="150"/>
    </row>
    <row r="36" spans="1:11" ht="27" customHeight="1">
      <c r="C36" s="85" t="s">
        <v>39</v>
      </c>
      <c r="D36" s="783"/>
      <c r="E36" s="141"/>
      <c r="F36" s="134"/>
      <c r="G36" s="142" t="s">
        <v>40</v>
      </c>
      <c r="H36" s="90"/>
      <c r="I36" s="134"/>
      <c r="J36" s="716"/>
      <c r="K36" s="150"/>
    </row>
    <row r="37" spans="1:11" ht="27" customHeight="1">
      <c r="C37" s="85"/>
      <c r="D37" s="477"/>
      <c r="E37" s="141"/>
      <c r="F37" s="134"/>
      <c r="G37" s="142"/>
      <c r="H37" s="142"/>
      <c r="I37" s="134"/>
      <c r="J37" s="716"/>
      <c r="K37" s="150"/>
    </row>
    <row r="38" spans="1:11" ht="27" customHeight="1">
      <c r="C38" s="85" t="s">
        <v>900</v>
      </c>
      <c r="D38" s="787"/>
      <c r="E38" s="141"/>
      <c r="F38" s="134"/>
      <c r="G38" s="146" t="s">
        <v>902</v>
      </c>
      <c r="H38" s="423">
        <f>D36*H36</f>
        <v>0</v>
      </c>
      <c r="I38" s="134"/>
      <c r="J38" s="716"/>
      <c r="K38" s="150"/>
    </row>
    <row r="39" spans="1:11" ht="19" customHeight="1" thickBot="1">
      <c r="C39" s="85"/>
      <c r="D39" s="132"/>
      <c r="E39" s="141"/>
      <c r="F39" s="134"/>
      <c r="G39" s="143"/>
      <c r="H39" s="133"/>
      <c r="I39" s="134"/>
      <c r="J39" s="716"/>
      <c r="K39" s="150"/>
    </row>
    <row r="40" spans="1:11" ht="27" customHeight="1">
      <c r="C40" s="991" t="s">
        <v>41</v>
      </c>
      <c r="D40" s="992"/>
      <c r="E40" s="992"/>
      <c r="F40" s="992"/>
      <c r="G40" s="992"/>
      <c r="H40" s="992"/>
      <c r="I40" s="992"/>
      <c r="J40" s="993"/>
      <c r="K40" s="150"/>
    </row>
    <row r="41" spans="1:11" ht="27" customHeight="1">
      <c r="C41" s="126"/>
      <c r="D41" s="139"/>
      <c r="E41" s="140"/>
      <c r="F41" s="139"/>
      <c r="G41" s="139"/>
      <c r="H41" s="139"/>
      <c r="I41" s="139"/>
      <c r="J41" s="127"/>
      <c r="K41" s="150"/>
    </row>
    <row r="42" spans="1:11" ht="65" customHeight="1">
      <c r="C42" s="131" t="s">
        <v>898</v>
      </c>
      <c r="D42" s="788">
        <f>IFERROR((D425+D426)/(D36*H38),0)</f>
        <v>0</v>
      </c>
      <c r="E42" s="144"/>
      <c r="F42" s="145"/>
      <c r="G42" s="146" t="s">
        <v>42</v>
      </c>
      <c r="H42" s="789">
        <f>IFERROR(D42/200,0)</f>
        <v>0</v>
      </c>
      <c r="I42" s="147"/>
      <c r="J42" s="716"/>
      <c r="K42" s="150"/>
    </row>
    <row r="43" spans="1:11" ht="27" customHeight="1" thickBot="1">
      <c r="C43" s="128"/>
      <c r="D43" s="129"/>
      <c r="E43" s="130"/>
      <c r="F43" s="129"/>
      <c r="G43" s="129"/>
      <c r="H43" s="130"/>
      <c r="I43" s="129"/>
      <c r="J43" s="717"/>
      <c r="K43" s="150"/>
    </row>
    <row r="45" spans="1:11" s="78" customFormat="1" ht="27" customHeight="1">
      <c r="A45" s="1006" t="s">
        <v>43</v>
      </c>
      <c r="B45" s="1006"/>
      <c r="C45" s="1006"/>
      <c r="D45" s="1006"/>
      <c r="E45" s="1006"/>
      <c r="F45" s="1006"/>
      <c r="G45" s="1006"/>
      <c r="H45" s="1006"/>
      <c r="I45" s="1007"/>
      <c r="J45" s="1007"/>
      <c r="K45" s="1007"/>
    </row>
    <row r="46" spans="1:11" s="78" customFormat="1" ht="27" customHeight="1">
      <c r="A46" s="103"/>
      <c r="B46" s="100"/>
      <c r="C46" s="100"/>
      <c r="D46" s="100"/>
      <c r="E46" s="101"/>
      <c r="J46" s="718"/>
      <c r="K46" s="97"/>
    </row>
    <row r="47" spans="1:11" ht="36" customHeight="1">
      <c r="C47" s="982" t="s">
        <v>44</v>
      </c>
      <c r="D47" s="983"/>
      <c r="E47" s="983"/>
      <c r="F47" s="40"/>
      <c r="G47" s="40"/>
      <c r="H47" s="40"/>
      <c r="I47" s="40"/>
      <c r="J47" s="719"/>
    </row>
    <row r="48" spans="1:11" ht="27" customHeight="1">
      <c r="C48" s="988" t="s">
        <v>45</v>
      </c>
      <c r="D48" s="989"/>
      <c r="E48" s="989"/>
      <c r="F48" s="43"/>
      <c r="G48" s="43"/>
      <c r="H48" s="43"/>
      <c r="I48" s="43"/>
      <c r="J48" s="720"/>
    </row>
    <row r="49" spans="3:11" ht="38" customHeight="1">
      <c r="C49" s="1012" t="s">
        <v>46</v>
      </c>
      <c r="D49" s="1013"/>
      <c r="E49" s="1013"/>
      <c r="F49" s="43"/>
      <c r="G49" s="43"/>
      <c r="H49" s="43"/>
      <c r="I49" s="43"/>
      <c r="J49" s="720"/>
    </row>
    <row r="50" spans="3:11" ht="27" customHeight="1">
      <c r="C50" s="46"/>
      <c r="D50" s="47"/>
      <c r="E50" s="48"/>
      <c r="F50" s="47"/>
      <c r="G50" s="47"/>
      <c r="H50" s="47"/>
      <c r="I50" s="47"/>
      <c r="J50" s="721"/>
    </row>
    <row r="51" spans="3:11" ht="27" customHeight="1" thickBot="1">
      <c r="C51" s="104"/>
    </row>
    <row r="52" spans="3:11" ht="55" customHeight="1">
      <c r="C52" s="151" t="s">
        <v>691</v>
      </c>
      <c r="D52" s="152" t="s">
        <v>47</v>
      </c>
      <c r="E52" s="153" t="s">
        <v>906</v>
      </c>
      <c r="F52" s="153" t="s">
        <v>48</v>
      </c>
      <c r="G52" s="153" t="s">
        <v>49</v>
      </c>
      <c r="H52" s="153" t="s">
        <v>50</v>
      </c>
      <c r="I52" s="153" t="s">
        <v>51</v>
      </c>
      <c r="J52" s="710" t="s">
        <v>803</v>
      </c>
      <c r="K52" s="150"/>
    </row>
    <row r="53" spans="3:11" ht="27" customHeight="1">
      <c r="C53" s="148" t="s">
        <v>52</v>
      </c>
      <c r="D53" s="1"/>
      <c r="E53" s="27"/>
      <c r="F53" s="2"/>
      <c r="G53" s="155">
        <f>IF(F53&gt;0,F53*D53,0)</f>
        <v>0</v>
      </c>
      <c r="H53" s="2"/>
      <c r="I53" s="155">
        <f>IFERROR(IF(F53=0,0,G53/H53),"please enter life")</f>
        <v>0</v>
      </c>
      <c r="J53" s="722">
        <f>IF(H53=0,0,(H53+1))</f>
        <v>0</v>
      </c>
      <c r="K53" s="150"/>
    </row>
    <row r="54" spans="3:11" ht="27" customHeight="1">
      <c r="C54" s="148" t="s">
        <v>911</v>
      </c>
      <c r="D54" s="1"/>
      <c r="E54" s="27"/>
      <c r="F54" s="2"/>
      <c r="G54" s="155">
        <f>IF(F54&gt;0,F54*D54,0)</f>
        <v>0</v>
      </c>
      <c r="H54" s="2"/>
      <c r="I54" s="155">
        <f>IFERROR(IF(F54=0,0,G54/H54),"please enter life")</f>
        <v>0</v>
      </c>
      <c r="J54" s="722">
        <f>IF(H54=0,0,(H54+1))</f>
        <v>0</v>
      </c>
      <c r="K54" s="150"/>
    </row>
    <row r="55" spans="3:11" ht="27" customHeight="1">
      <c r="C55" s="148" t="s">
        <v>912</v>
      </c>
      <c r="D55" s="1"/>
      <c r="E55" s="27"/>
      <c r="F55" s="2"/>
      <c r="G55" s="155">
        <f>IF(F55&gt;0,F55*D55,0)</f>
        <v>0</v>
      </c>
      <c r="H55" s="2"/>
      <c r="I55" s="155">
        <f>IFERROR(IF(F55=0,0,G55/H55),"please enter life")</f>
        <v>0</v>
      </c>
      <c r="J55" s="722">
        <f>IF(H55=0,0,(H55+1))</f>
        <v>0</v>
      </c>
      <c r="K55" s="150"/>
    </row>
    <row r="56" spans="3:11" ht="27" customHeight="1">
      <c r="C56" s="148" t="s">
        <v>53</v>
      </c>
      <c r="D56" s="1"/>
      <c r="E56" s="27"/>
      <c r="F56" s="2"/>
      <c r="G56" s="155">
        <f>IF(F56&gt;0,F56*D56,0)</f>
        <v>0</v>
      </c>
      <c r="H56" s="2"/>
      <c r="I56" s="155">
        <f>IFERROR(IF(F56=0,0,G56/H56),"please enter life")</f>
        <v>0</v>
      </c>
      <c r="J56" s="722">
        <f>IF(H56=0,0,(H56+1))</f>
        <v>0</v>
      </c>
      <c r="K56" s="150"/>
    </row>
    <row r="57" spans="3:11" ht="27" customHeight="1" thickBot="1">
      <c r="C57" s="149" t="s">
        <v>54</v>
      </c>
      <c r="D57" s="3"/>
      <c r="E57" s="66"/>
      <c r="F57" s="4"/>
      <c r="G57" s="156">
        <f>IF(F57&gt;0,F57*D57,0)</f>
        <v>0</v>
      </c>
      <c r="H57" s="4"/>
      <c r="I57" s="156">
        <f>IFERROR(IF(F57=0,0,G57/H57),"please enter life")</f>
        <v>0</v>
      </c>
      <c r="J57" s="723">
        <f>IF(H57=0,0,(H57+1))</f>
        <v>0</v>
      </c>
    </row>
    <row r="58" spans="3:11" ht="27" customHeight="1">
      <c r="C58" s="150" t="str">
        <f>IF(AND(SUM(D53:D57)&gt;0,SUM(D63:D67)&gt;0),"Please select only one nursery type","")</f>
        <v/>
      </c>
      <c r="G58" s="150"/>
      <c r="K58" s="150"/>
    </row>
    <row r="59" spans="3:11" ht="27" customHeight="1">
      <c r="C59" s="150" t="str">
        <f>IF(AND(SUM(D53:D57)&gt;0,M28="y"),"Your nursery facility expenditures need to match your production model","")</f>
        <v/>
      </c>
      <c r="D59" s="105"/>
    </row>
    <row r="60" spans="3:11" ht="27" customHeight="1">
      <c r="C60" s="105" t="str">
        <f>IF(AND(SUM(D63:D67)&gt;0,M27="y"),"Your nursery facility expenditures need to match your production model","")</f>
        <v/>
      </c>
      <c r="D60" s="105"/>
    </row>
    <row r="61" spans="3:11" ht="27" customHeight="1" thickBot="1">
      <c r="C61" s="105" t="str">
        <f>IF(AND((SUM(D63:D67)+SUM(D53:D57))&gt;0,M29="y"),"You have not selected a production model for a kelp nursery","")</f>
        <v/>
      </c>
      <c r="D61" s="105"/>
      <c r="E61" s="107"/>
      <c r="F61" s="106"/>
      <c r="H61" s="106"/>
      <c r="I61" s="108"/>
      <c r="J61" s="724"/>
    </row>
    <row r="62" spans="3:11" ht="55" customHeight="1">
      <c r="C62" s="151" t="s">
        <v>692</v>
      </c>
      <c r="D62" s="152" t="s">
        <v>47</v>
      </c>
      <c r="E62" s="153" t="s">
        <v>906</v>
      </c>
      <c r="F62" s="153" t="s">
        <v>48</v>
      </c>
      <c r="G62" s="153" t="s">
        <v>49</v>
      </c>
      <c r="H62" s="153" t="s">
        <v>50</v>
      </c>
      <c r="I62" s="153" t="s">
        <v>51</v>
      </c>
      <c r="J62" s="710" t="s">
        <v>803</v>
      </c>
    </row>
    <row r="63" spans="3:11" ht="27" customHeight="1">
      <c r="C63" s="148" t="s">
        <v>55</v>
      </c>
      <c r="D63" s="1"/>
      <c r="E63" s="27"/>
      <c r="F63" s="2"/>
      <c r="G63" s="155">
        <f>IF(F63&gt;0,F63*D63,0)</f>
        <v>0</v>
      </c>
      <c r="H63" s="2"/>
      <c r="I63" s="155" t="s">
        <v>56</v>
      </c>
      <c r="J63" s="722" t="s">
        <v>56</v>
      </c>
    </row>
    <row r="64" spans="3:11" ht="27" customHeight="1">
      <c r="C64" s="148" t="s">
        <v>911</v>
      </c>
      <c r="D64" s="1"/>
      <c r="E64" s="27"/>
      <c r="F64" s="2"/>
      <c r="G64" s="155">
        <f>IF(F64&gt;0,F64*D64,0)</f>
        <v>0</v>
      </c>
      <c r="H64" s="2"/>
      <c r="I64" s="155">
        <f>IFERROR(IF(F64=0,0,G64/H64),"please enter life")</f>
        <v>0</v>
      </c>
      <c r="J64" s="722">
        <f>IF(H64=0,0,(H64+1))</f>
        <v>0</v>
      </c>
    </row>
    <row r="65" spans="1:11" ht="39" customHeight="1">
      <c r="C65" s="159" t="s">
        <v>57</v>
      </c>
      <c r="D65" s="1"/>
      <c r="E65" s="27"/>
      <c r="F65" s="2"/>
      <c r="G65" s="155">
        <f>IF(F65&gt;0,F65*D65,0)</f>
        <v>0</v>
      </c>
      <c r="H65" s="2"/>
      <c r="I65" s="155">
        <f>IFERROR(IF(F65=0,0,G65/H65),"please enter life")</f>
        <v>0</v>
      </c>
      <c r="J65" s="722">
        <f>IF(H65=0,0,(H65+1))</f>
        <v>0</v>
      </c>
    </row>
    <row r="66" spans="1:11" ht="27" customHeight="1">
      <c r="C66" s="148" t="s">
        <v>54</v>
      </c>
      <c r="D66" s="1"/>
      <c r="E66" s="27"/>
      <c r="F66" s="2"/>
      <c r="G66" s="155">
        <f>IF(F66&gt;0,F66*D66,0)</f>
        <v>0</v>
      </c>
      <c r="H66" s="2"/>
      <c r="I66" s="155">
        <f>IFERROR(IF(F66=0,0,G66/H66),"please enter life")</f>
        <v>0</v>
      </c>
      <c r="J66" s="722">
        <f>IF(H66=0,0,(H66+1))</f>
        <v>0</v>
      </c>
    </row>
    <row r="67" spans="1:11" ht="27" customHeight="1" thickBot="1">
      <c r="C67" s="149" t="s">
        <v>58</v>
      </c>
      <c r="D67" s="3"/>
      <c r="E67" s="26"/>
      <c r="F67" s="4"/>
      <c r="G67" s="156">
        <f>IF(F67&gt;0,F67*D67,0)</f>
        <v>0</v>
      </c>
      <c r="H67" s="4"/>
      <c r="I67" s="156">
        <f>IFERROR(IF(F67=0,0,G67/H67),"please enter life")</f>
        <v>0</v>
      </c>
      <c r="J67" s="723">
        <f>IF(H67=0,0,(H67+1))</f>
        <v>0</v>
      </c>
    </row>
    <row r="68" spans="1:11" ht="21" customHeight="1">
      <c r="E68" s="97"/>
    </row>
    <row r="69" spans="1:11" ht="27" customHeight="1">
      <c r="C69" s="106" t="s">
        <v>59</v>
      </c>
      <c r="D69" s="106"/>
      <c r="E69" s="107"/>
      <c r="F69" s="106"/>
      <c r="G69" s="108">
        <f>SUM(G63:G67)+SUM(G53:G57)</f>
        <v>0</v>
      </c>
      <c r="H69" s="106"/>
      <c r="I69" s="108">
        <f>SUM(I63:I67)+SUM(I53:I57)-I70</f>
        <v>0</v>
      </c>
      <c r="J69" s="725" t="s">
        <v>60</v>
      </c>
    </row>
    <row r="70" spans="1:11" ht="27" customHeight="1">
      <c r="C70" s="106" t="s">
        <v>61</v>
      </c>
      <c r="D70" s="106"/>
      <c r="E70" s="107"/>
      <c r="F70" s="106"/>
      <c r="H70" s="106"/>
      <c r="I70" s="108">
        <f>SUMIF(H63:H67,1,G63:G67)+SUMIF(H53:H57,1,G53:G57)</f>
        <v>0</v>
      </c>
      <c r="J70" s="724" t="s">
        <v>62</v>
      </c>
    </row>
    <row r="71" spans="1:11" ht="27" customHeight="1">
      <c r="C71" s="106" t="s">
        <v>744</v>
      </c>
      <c r="I71" s="108">
        <f>SUMIF(H63:H67,2,G63:G67)+SUMIF(H53:H57,2,G53:G57)</f>
        <v>0</v>
      </c>
      <c r="J71" s="724" t="s">
        <v>745</v>
      </c>
    </row>
    <row r="73" spans="1:11" s="78" customFormat="1" ht="27" customHeight="1">
      <c r="A73" s="1006" t="s">
        <v>63</v>
      </c>
      <c r="B73" s="1006"/>
      <c r="C73" s="1006"/>
      <c r="D73" s="1006"/>
      <c r="E73" s="1006"/>
      <c r="F73" s="1006"/>
      <c r="G73" s="1006"/>
      <c r="H73" s="1006"/>
      <c r="I73" s="1007"/>
      <c r="J73" s="1007"/>
      <c r="K73" s="1007"/>
    </row>
    <row r="74" spans="1:11" s="78" customFormat="1" ht="27" customHeight="1">
      <c r="A74" s="103"/>
      <c r="B74" s="100"/>
      <c r="C74" s="100"/>
      <c r="D74" s="100"/>
      <c r="E74" s="101"/>
      <c r="J74" s="718"/>
    </row>
    <row r="75" spans="1:11" ht="27" customHeight="1">
      <c r="C75" s="1018" t="s">
        <v>64</v>
      </c>
      <c r="D75" s="1019"/>
      <c r="E75" s="1019"/>
      <c r="F75" s="1019"/>
      <c r="G75" s="1019"/>
      <c r="H75" s="40"/>
      <c r="I75" s="40"/>
      <c r="J75" s="719"/>
    </row>
    <row r="76" spans="1:11" ht="27" customHeight="1">
      <c r="C76" s="1018" t="s">
        <v>45</v>
      </c>
      <c r="D76" s="1019"/>
      <c r="E76" s="1019"/>
      <c r="F76" s="1019"/>
      <c r="G76" s="1019"/>
      <c r="H76" s="43"/>
      <c r="I76" s="43"/>
      <c r="J76" s="720"/>
    </row>
    <row r="77" spans="1:11" ht="39" customHeight="1">
      <c r="C77" s="1008" t="s">
        <v>65</v>
      </c>
      <c r="D77" s="1009"/>
      <c r="E77" s="1009"/>
      <c r="F77" s="1009"/>
      <c r="G77" s="1009"/>
      <c r="H77" s="43"/>
      <c r="I77" s="43"/>
      <c r="J77" s="720"/>
    </row>
    <row r="78" spans="1:11" ht="27" customHeight="1">
      <c r="C78" s="68" t="s">
        <v>694</v>
      </c>
      <c r="D78" s="50"/>
      <c r="E78" s="51"/>
      <c r="F78" s="43"/>
      <c r="G78" s="43"/>
      <c r="H78" s="43"/>
      <c r="I78" s="43"/>
      <c r="J78" s="720"/>
    </row>
    <row r="79" spans="1:11" ht="27" customHeight="1">
      <c r="C79" s="69" t="s">
        <v>66</v>
      </c>
      <c r="D79" s="50"/>
      <c r="E79" s="51"/>
      <c r="F79" s="43"/>
      <c r="G79" s="43"/>
      <c r="H79" s="43"/>
      <c r="I79" s="43"/>
      <c r="J79" s="720"/>
    </row>
    <row r="80" spans="1:11" ht="27" customHeight="1">
      <c r="C80" s="60" t="s">
        <v>67</v>
      </c>
      <c r="D80" s="50"/>
      <c r="E80" s="51"/>
      <c r="F80" s="43"/>
      <c r="G80" s="43"/>
      <c r="H80" s="43"/>
      <c r="I80" s="43"/>
      <c r="J80" s="720"/>
    </row>
    <row r="81" spans="3:10" ht="27" customHeight="1">
      <c r="C81" s="60" t="s">
        <v>68</v>
      </c>
      <c r="D81" s="50"/>
      <c r="E81" s="51"/>
      <c r="F81" s="43"/>
      <c r="G81" s="43"/>
      <c r="H81" s="43"/>
      <c r="I81" s="43"/>
      <c r="J81" s="720"/>
    </row>
    <row r="82" spans="3:10" ht="27" customHeight="1">
      <c r="C82" s="60" t="s">
        <v>69</v>
      </c>
      <c r="D82" s="50"/>
      <c r="E82" s="51"/>
      <c r="F82" s="43"/>
      <c r="G82" s="43"/>
      <c r="H82" s="43"/>
      <c r="I82" s="43"/>
      <c r="J82" s="720"/>
    </row>
    <row r="83" spans="3:10" ht="27" customHeight="1">
      <c r="C83" s="69" t="s">
        <v>70</v>
      </c>
      <c r="D83" s="70"/>
      <c r="E83" s="51"/>
      <c r="F83" s="43"/>
      <c r="G83" s="43"/>
      <c r="H83" s="43"/>
      <c r="I83" s="43"/>
      <c r="J83" s="720"/>
    </row>
    <row r="84" spans="3:10" ht="27" customHeight="1">
      <c r="C84" s="60" t="s">
        <v>71</v>
      </c>
      <c r="D84" s="50"/>
      <c r="E84" s="51"/>
      <c r="F84" s="43"/>
      <c r="G84" s="43"/>
      <c r="H84" s="43"/>
      <c r="I84" s="43"/>
      <c r="J84" s="720"/>
    </row>
    <row r="85" spans="3:10" ht="27" customHeight="1">
      <c r="C85" s="60" t="s">
        <v>72</v>
      </c>
      <c r="D85" s="50"/>
      <c r="E85" s="51"/>
      <c r="F85" s="43"/>
      <c r="G85" s="43"/>
      <c r="H85" s="43"/>
      <c r="I85" s="43"/>
      <c r="J85" s="720"/>
    </row>
    <row r="86" spans="3:10" ht="27" customHeight="1">
      <c r="C86" s="68" t="s">
        <v>695</v>
      </c>
      <c r="D86" s="50"/>
      <c r="E86" s="51"/>
      <c r="F86" s="43"/>
      <c r="G86" s="43"/>
      <c r="H86" s="43"/>
      <c r="I86" s="43"/>
      <c r="J86" s="720"/>
    </row>
    <row r="87" spans="3:10" ht="27" customHeight="1">
      <c r="C87" s="69" t="s">
        <v>73</v>
      </c>
      <c r="D87" s="50"/>
      <c r="E87" s="51"/>
      <c r="F87" s="43"/>
      <c r="G87" s="43"/>
      <c r="H87" s="43"/>
      <c r="I87" s="43"/>
      <c r="J87" s="720"/>
    </row>
    <row r="88" spans="3:10" ht="27" customHeight="1">
      <c r="C88" s="60" t="s">
        <v>74</v>
      </c>
      <c r="D88" s="50"/>
      <c r="E88" s="51"/>
      <c r="F88" s="43"/>
      <c r="G88" s="43"/>
      <c r="H88" s="43"/>
      <c r="I88" s="43"/>
      <c r="J88" s="720"/>
    </row>
    <row r="89" spans="3:10" ht="27" customHeight="1">
      <c r="C89" s="60" t="s">
        <v>75</v>
      </c>
      <c r="D89" s="50"/>
      <c r="E89" s="51"/>
      <c r="F89" s="43"/>
      <c r="G89" s="43"/>
      <c r="H89" s="43"/>
      <c r="I89" s="43"/>
      <c r="J89" s="720"/>
    </row>
    <row r="90" spans="3:10" ht="27" customHeight="1">
      <c r="C90" s="60" t="s">
        <v>69</v>
      </c>
      <c r="D90" s="50"/>
      <c r="E90" s="51"/>
      <c r="F90" s="43"/>
      <c r="G90" s="43"/>
      <c r="H90" s="43"/>
      <c r="I90" s="43"/>
      <c r="J90" s="720"/>
    </row>
    <row r="91" spans="3:10" ht="27" customHeight="1">
      <c r="C91" s="60" t="s">
        <v>76</v>
      </c>
      <c r="D91" s="50"/>
      <c r="E91" s="51"/>
      <c r="F91" s="43"/>
      <c r="G91" s="43"/>
      <c r="H91" s="43"/>
      <c r="I91" s="43"/>
      <c r="J91" s="720"/>
    </row>
    <row r="92" spans="3:10" ht="27" customHeight="1">
      <c r="C92" s="60"/>
      <c r="D92" s="50"/>
      <c r="E92" s="51"/>
      <c r="F92" s="43"/>
      <c r="G92" s="43"/>
      <c r="H92" s="43"/>
      <c r="I92" s="43"/>
      <c r="J92" s="720"/>
    </row>
    <row r="93" spans="3:10" ht="37" customHeight="1">
      <c r="C93" s="1010" t="s">
        <v>77</v>
      </c>
      <c r="D93" s="1011"/>
      <c r="E93" s="1011"/>
      <c r="F93" s="43"/>
      <c r="G93" s="43"/>
      <c r="H93" s="43"/>
      <c r="I93" s="43"/>
      <c r="J93" s="720"/>
    </row>
    <row r="94" spans="3:10" ht="27" customHeight="1">
      <c r="C94" s="52"/>
      <c r="D94" s="53"/>
      <c r="E94" s="54"/>
      <c r="F94" s="47"/>
      <c r="G94" s="47"/>
      <c r="H94" s="47"/>
      <c r="I94" s="47"/>
      <c r="J94" s="721"/>
    </row>
    <row r="95" spans="3:10" ht="27" customHeight="1" thickBot="1"/>
    <row r="96" spans="3:10" ht="55" customHeight="1">
      <c r="C96" s="151" t="s">
        <v>693</v>
      </c>
      <c r="D96" s="152" t="s">
        <v>78</v>
      </c>
      <c r="E96" s="153" t="s">
        <v>906</v>
      </c>
      <c r="F96" s="153" t="s">
        <v>48</v>
      </c>
      <c r="G96" s="153" t="s">
        <v>49</v>
      </c>
      <c r="H96" s="153" t="s">
        <v>50</v>
      </c>
      <c r="I96" s="153" t="s">
        <v>51</v>
      </c>
      <c r="J96" s="710" t="s">
        <v>803</v>
      </c>
    </row>
    <row r="97" spans="3:11" ht="27" customHeight="1">
      <c r="C97" s="148" t="s">
        <v>79</v>
      </c>
      <c r="D97" s="1"/>
      <c r="E97" s="27"/>
      <c r="F97" s="2"/>
      <c r="G97" s="155">
        <f t="shared" ref="G97:G110" si="0">IF(F97&gt;0,F97*D97,0)</f>
        <v>0</v>
      </c>
      <c r="H97" s="2"/>
      <c r="I97" s="155">
        <f t="shared" ref="I97:I110" si="1">IFERROR(IF(F97=0,0,G97/H97),"please enter life")</f>
        <v>0</v>
      </c>
      <c r="J97" s="722">
        <f t="shared" ref="J97:J110" si="2">IF(H97=0,0,(H97+1))</f>
        <v>0</v>
      </c>
      <c r="K97" s="106"/>
    </row>
    <row r="98" spans="3:11" ht="27" customHeight="1">
      <c r="C98" s="148" t="s">
        <v>80</v>
      </c>
      <c r="D98" s="1"/>
      <c r="E98" s="27"/>
      <c r="F98" s="2"/>
      <c r="G98" s="155">
        <f t="shared" si="0"/>
        <v>0</v>
      </c>
      <c r="H98" s="2"/>
      <c r="I98" s="155">
        <f t="shared" si="1"/>
        <v>0</v>
      </c>
      <c r="J98" s="722">
        <f t="shared" si="2"/>
        <v>0</v>
      </c>
    </row>
    <row r="99" spans="3:11" ht="27" customHeight="1">
      <c r="C99" s="148" t="s">
        <v>81</v>
      </c>
      <c r="D99" s="1"/>
      <c r="E99" s="27"/>
      <c r="F99" s="2"/>
      <c r="G99" s="155">
        <f t="shared" si="0"/>
        <v>0</v>
      </c>
      <c r="H99" s="2"/>
      <c r="I99" s="155">
        <f t="shared" si="1"/>
        <v>0</v>
      </c>
      <c r="J99" s="722">
        <f t="shared" si="2"/>
        <v>0</v>
      </c>
    </row>
    <row r="100" spans="3:11" ht="27" customHeight="1">
      <c r="C100" s="148" t="s">
        <v>828</v>
      </c>
      <c r="D100" s="1"/>
      <c r="E100" s="27"/>
      <c r="F100" s="2"/>
      <c r="G100" s="155">
        <f t="shared" si="0"/>
        <v>0</v>
      </c>
      <c r="H100" s="2"/>
      <c r="I100" s="155">
        <f t="shared" si="1"/>
        <v>0</v>
      </c>
      <c r="J100" s="722">
        <f t="shared" si="2"/>
        <v>0</v>
      </c>
    </row>
    <row r="101" spans="3:11" ht="27" customHeight="1">
      <c r="C101" s="148" t="s">
        <v>913</v>
      </c>
      <c r="D101" s="1"/>
      <c r="E101" s="27"/>
      <c r="F101" s="2"/>
      <c r="G101" s="155">
        <f t="shared" si="0"/>
        <v>0</v>
      </c>
      <c r="H101" s="2"/>
      <c r="I101" s="155">
        <f t="shared" si="1"/>
        <v>0</v>
      </c>
      <c r="J101" s="722">
        <f t="shared" si="2"/>
        <v>0</v>
      </c>
    </row>
    <row r="102" spans="3:11" ht="27" customHeight="1">
      <c r="C102" s="148" t="s">
        <v>826</v>
      </c>
      <c r="D102" s="1"/>
      <c r="E102" s="27"/>
      <c r="F102" s="2"/>
      <c r="G102" s="155">
        <f t="shared" si="0"/>
        <v>0</v>
      </c>
      <c r="H102" s="2"/>
      <c r="I102" s="155">
        <f t="shared" si="1"/>
        <v>0</v>
      </c>
      <c r="J102" s="722">
        <f t="shared" si="2"/>
        <v>0</v>
      </c>
      <c r="K102" s="150"/>
    </row>
    <row r="103" spans="3:11" ht="27" customHeight="1">
      <c r="C103" s="148" t="s">
        <v>82</v>
      </c>
      <c r="D103" s="1"/>
      <c r="E103" s="27"/>
      <c r="F103" s="2"/>
      <c r="G103" s="155">
        <f t="shared" si="0"/>
        <v>0</v>
      </c>
      <c r="H103" s="2"/>
      <c r="I103" s="155">
        <f t="shared" si="1"/>
        <v>0</v>
      </c>
      <c r="J103" s="722">
        <f t="shared" si="2"/>
        <v>0</v>
      </c>
    </row>
    <row r="104" spans="3:11" ht="27" customHeight="1">
      <c r="C104" s="148" t="s">
        <v>83</v>
      </c>
      <c r="D104" s="1"/>
      <c r="E104" s="27"/>
      <c r="F104" s="2"/>
      <c r="G104" s="155">
        <f t="shared" si="0"/>
        <v>0</v>
      </c>
      <c r="H104" s="2"/>
      <c r="I104" s="155">
        <f t="shared" si="1"/>
        <v>0</v>
      </c>
      <c r="J104" s="722">
        <f t="shared" si="2"/>
        <v>0</v>
      </c>
    </row>
    <row r="105" spans="3:11" ht="27" customHeight="1">
      <c r="C105" s="148" t="s">
        <v>58</v>
      </c>
      <c r="D105" s="1"/>
      <c r="E105" s="27"/>
      <c r="F105" s="2"/>
      <c r="G105" s="155">
        <f t="shared" si="0"/>
        <v>0</v>
      </c>
      <c r="H105" s="2"/>
      <c r="I105" s="155">
        <f t="shared" si="1"/>
        <v>0</v>
      </c>
      <c r="J105" s="722">
        <f t="shared" si="2"/>
        <v>0</v>
      </c>
    </row>
    <row r="106" spans="3:11" ht="27" customHeight="1">
      <c r="C106" s="148" t="s">
        <v>827</v>
      </c>
      <c r="D106" s="1"/>
      <c r="E106" s="27"/>
      <c r="F106" s="2"/>
      <c r="G106" s="155">
        <f t="shared" si="0"/>
        <v>0</v>
      </c>
      <c r="H106" s="2"/>
      <c r="I106" s="155">
        <f t="shared" si="1"/>
        <v>0</v>
      </c>
      <c r="J106" s="722">
        <f t="shared" si="2"/>
        <v>0</v>
      </c>
    </row>
    <row r="107" spans="3:11" ht="27" customHeight="1">
      <c r="C107" s="411" t="s">
        <v>84</v>
      </c>
      <c r="D107" s="1"/>
      <c r="E107" s="27"/>
      <c r="F107" s="2"/>
      <c r="G107" s="155">
        <f t="shared" si="0"/>
        <v>0</v>
      </c>
      <c r="H107" s="2"/>
      <c r="I107" s="155">
        <f t="shared" si="1"/>
        <v>0</v>
      </c>
      <c r="J107" s="722">
        <f t="shared" si="2"/>
        <v>0</v>
      </c>
    </row>
    <row r="108" spans="3:11" ht="27" customHeight="1">
      <c r="C108" s="411" t="s">
        <v>85</v>
      </c>
      <c r="D108" s="1"/>
      <c r="E108" s="27"/>
      <c r="F108" s="2"/>
      <c r="G108" s="155">
        <f t="shared" si="0"/>
        <v>0</v>
      </c>
      <c r="H108" s="2"/>
      <c r="I108" s="155">
        <f t="shared" si="1"/>
        <v>0</v>
      </c>
      <c r="J108" s="722">
        <f t="shared" si="2"/>
        <v>0</v>
      </c>
    </row>
    <row r="109" spans="3:11" ht="27" customHeight="1">
      <c r="C109" s="411" t="s">
        <v>86</v>
      </c>
      <c r="D109" s="1"/>
      <c r="E109" s="27"/>
      <c r="F109" s="2"/>
      <c r="G109" s="155">
        <f t="shared" si="0"/>
        <v>0</v>
      </c>
      <c r="H109" s="2"/>
      <c r="I109" s="155">
        <f t="shared" si="1"/>
        <v>0</v>
      </c>
      <c r="J109" s="722">
        <f t="shared" si="2"/>
        <v>0</v>
      </c>
    </row>
    <row r="110" spans="3:11" ht="27" customHeight="1" thickBot="1">
      <c r="C110" s="412" t="s">
        <v>87</v>
      </c>
      <c r="D110" s="3"/>
      <c r="E110" s="26"/>
      <c r="F110" s="4"/>
      <c r="G110" s="156">
        <f t="shared" si="0"/>
        <v>0</v>
      </c>
      <c r="H110" s="4"/>
      <c r="I110" s="156">
        <f t="shared" si="1"/>
        <v>0</v>
      </c>
      <c r="J110" s="723">
        <f t="shared" si="2"/>
        <v>0</v>
      </c>
    </row>
    <row r="111" spans="3:11" ht="27" customHeight="1">
      <c r="C111" s="105" t="str">
        <f>IF(AND(SUM(D97:D110)&gt;0,SUM(D63:D67)&gt;0),"Your seawater transport equipment needs to match your nursery type","")</f>
        <v/>
      </c>
    </row>
    <row r="112" spans="3:11" ht="27" customHeight="1" thickBot="1">
      <c r="C112" s="105"/>
      <c r="D112" s="105" t="str">
        <f>IF(AND(SUM(D114:D121)&gt;0,SUM(D53:D57)&gt;0),"Your seawater transport equipment needs to match your nursery type","")</f>
        <v/>
      </c>
      <c r="G112" s="110"/>
      <c r="I112" s="110"/>
    </row>
    <row r="113" spans="1:11" ht="55" customHeight="1">
      <c r="C113" s="151" t="s">
        <v>696</v>
      </c>
      <c r="D113" s="152" t="s">
        <v>78</v>
      </c>
      <c r="E113" s="153" t="s">
        <v>906</v>
      </c>
      <c r="F113" s="153" t="s">
        <v>48</v>
      </c>
      <c r="G113" s="153" t="s">
        <v>49</v>
      </c>
      <c r="H113" s="153" t="s">
        <v>50</v>
      </c>
      <c r="I113" s="153" t="s">
        <v>51</v>
      </c>
      <c r="J113" s="710" t="s">
        <v>803</v>
      </c>
    </row>
    <row r="114" spans="1:11" ht="27" customHeight="1">
      <c r="C114" s="148" t="s">
        <v>829</v>
      </c>
      <c r="D114" s="1"/>
      <c r="E114" s="27"/>
      <c r="F114" s="2"/>
      <c r="G114" s="155">
        <f t="shared" ref="G114:G121" si="3">IF(F114&gt;0,F114*D114,0)</f>
        <v>0</v>
      </c>
      <c r="H114" s="2"/>
      <c r="I114" s="155">
        <f t="shared" ref="I114:I121" si="4">IFERROR(IF(F114=0,0,G114/H114),"please enter life")</f>
        <v>0</v>
      </c>
      <c r="J114" s="722">
        <f t="shared" ref="J114:J121" si="5">IF(H114=0,0,(H114+1))</f>
        <v>0</v>
      </c>
    </row>
    <row r="115" spans="1:11" ht="27" customHeight="1">
      <c r="C115" s="148" t="s">
        <v>88</v>
      </c>
      <c r="D115" s="1"/>
      <c r="E115" s="27"/>
      <c r="F115" s="2"/>
      <c r="G115" s="155">
        <f t="shared" si="3"/>
        <v>0</v>
      </c>
      <c r="H115" s="2"/>
      <c r="I115" s="155">
        <f t="shared" si="4"/>
        <v>0</v>
      </c>
      <c r="J115" s="722">
        <f t="shared" si="5"/>
        <v>0</v>
      </c>
    </row>
    <row r="116" spans="1:11" ht="27" customHeight="1">
      <c r="C116" s="148" t="s">
        <v>89</v>
      </c>
      <c r="D116" s="1"/>
      <c r="E116" s="27"/>
      <c r="F116" s="2"/>
      <c r="G116" s="155">
        <f t="shared" si="3"/>
        <v>0</v>
      </c>
      <c r="H116" s="2"/>
      <c r="I116" s="155">
        <f t="shared" si="4"/>
        <v>0</v>
      </c>
      <c r="J116" s="722">
        <f t="shared" si="5"/>
        <v>0</v>
      </c>
    </row>
    <row r="117" spans="1:11" ht="27" customHeight="1">
      <c r="C117" s="148" t="s">
        <v>90</v>
      </c>
      <c r="D117" s="1"/>
      <c r="E117" s="27"/>
      <c r="F117" s="2"/>
      <c r="G117" s="155">
        <f t="shared" si="3"/>
        <v>0</v>
      </c>
      <c r="H117" s="2"/>
      <c r="I117" s="155">
        <f t="shared" si="4"/>
        <v>0</v>
      </c>
      <c r="J117" s="722">
        <f t="shared" si="5"/>
        <v>0</v>
      </c>
    </row>
    <row r="118" spans="1:11" ht="27" customHeight="1">
      <c r="C118" s="411" t="s">
        <v>84</v>
      </c>
      <c r="D118" s="1"/>
      <c r="E118" s="27"/>
      <c r="F118" s="2"/>
      <c r="G118" s="155">
        <f t="shared" si="3"/>
        <v>0</v>
      </c>
      <c r="H118" s="2"/>
      <c r="I118" s="155">
        <f t="shared" si="4"/>
        <v>0</v>
      </c>
      <c r="J118" s="722">
        <f t="shared" si="5"/>
        <v>0</v>
      </c>
    </row>
    <row r="119" spans="1:11" ht="27" customHeight="1">
      <c r="C119" s="411" t="s">
        <v>85</v>
      </c>
      <c r="D119" s="1"/>
      <c r="E119" s="27"/>
      <c r="F119" s="2"/>
      <c r="G119" s="155">
        <f t="shared" si="3"/>
        <v>0</v>
      </c>
      <c r="H119" s="2"/>
      <c r="I119" s="155">
        <f t="shared" si="4"/>
        <v>0</v>
      </c>
      <c r="J119" s="722">
        <f t="shared" si="5"/>
        <v>0</v>
      </c>
    </row>
    <row r="120" spans="1:11" ht="27" customHeight="1">
      <c r="C120" s="411" t="s">
        <v>86</v>
      </c>
      <c r="D120" s="1"/>
      <c r="E120" s="27"/>
      <c r="F120" s="2"/>
      <c r="G120" s="155">
        <f t="shared" si="3"/>
        <v>0</v>
      </c>
      <c r="H120" s="2"/>
      <c r="I120" s="155">
        <f t="shared" si="4"/>
        <v>0</v>
      </c>
      <c r="J120" s="722">
        <f t="shared" si="5"/>
        <v>0</v>
      </c>
    </row>
    <row r="121" spans="1:11" ht="27" customHeight="1" thickBot="1">
      <c r="C121" s="412" t="s">
        <v>87</v>
      </c>
      <c r="D121" s="3"/>
      <c r="E121" s="26"/>
      <c r="F121" s="4"/>
      <c r="G121" s="156">
        <f t="shared" si="3"/>
        <v>0</v>
      </c>
      <c r="H121" s="4"/>
      <c r="I121" s="156">
        <f t="shared" si="4"/>
        <v>0</v>
      </c>
      <c r="J121" s="723">
        <f t="shared" si="5"/>
        <v>0</v>
      </c>
    </row>
    <row r="123" spans="1:11" ht="27" customHeight="1">
      <c r="C123" s="106" t="s">
        <v>994</v>
      </c>
      <c r="D123" s="106"/>
      <c r="E123" s="107"/>
      <c r="F123" s="106"/>
      <c r="G123" s="108">
        <f>SUM(G97:G121)</f>
        <v>0</v>
      </c>
      <c r="H123" s="106"/>
      <c r="I123" s="111">
        <f>SUM(I97:I121)-I124</f>
        <v>0</v>
      </c>
      <c r="J123" s="725" t="s">
        <v>60</v>
      </c>
    </row>
    <row r="124" spans="1:11" ht="27" customHeight="1">
      <c r="C124" s="106" t="s">
        <v>61</v>
      </c>
      <c r="D124" s="106"/>
      <c r="E124" s="107"/>
      <c r="F124" s="106"/>
      <c r="H124" s="106"/>
      <c r="I124" s="108">
        <f>SUMIF(H$97:H$121,1,G$97:G$121)</f>
        <v>0</v>
      </c>
      <c r="J124" s="724" t="s">
        <v>62</v>
      </c>
    </row>
    <row r="125" spans="1:11" ht="27" customHeight="1">
      <c r="C125" s="106" t="s">
        <v>744</v>
      </c>
      <c r="D125" s="112"/>
      <c r="G125" s="110"/>
      <c r="I125" s="108">
        <f>SUMIF(H$97:H$121,2,G$97:G$121)</f>
        <v>0</v>
      </c>
      <c r="J125" s="724" t="s">
        <v>745</v>
      </c>
    </row>
    <row r="126" spans="1:11" ht="27" customHeight="1">
      <c r="D126" s="112"/>
      <c r="G126" s="110"/>
      <c r="I126" s="110"/>
    </row>
    <row r="127" spans="1:11" s="78" customFormat="1" ht="27" customHeight="1">
      <c r="A127" s="1006" t="s">
        <v>91</v>
      </c>
      <c r="B127" s="1006"/>
      <c r="C127" s="1006"/>
      <c r="D127" s="1006"/>
      <c r="E127" s="1006"/>
      <c r="F127" s="1006"/>
      <c r="G127" s="1006"/>
      <c r="H127" s="1006"/>
      <c r="I127" s="1007"/>
      <c r="J127" s="1007"/>
      <c r="K127" s="1007"/>
    </row>
    <row r="128" spans="1:11" s="78" customFormat="1" ht="27" customHeight="1">
      <c r="A128" s="103"/>
      <c r="B128" s="100"/>
      <c r="C128" s="100"/>
      <c r="D128" s="100"/>
      <c r="E128" s="101"/>
      <c r="J128" s="718"/>
    </row>
    <row r="129" spans="3:10" ht="27" customHeight="1">
      <c r="C129" s="1002" t="s">
        <v>92</v>
      </c>
      <c r="D129" s="1003"/>
      <c r="E129" s="1003"/>
      <c r="F129" s="40"/>
      <c r="G129" s="40"/>
      <c r="H129" s="40"/>
      <c r="I129" s="40"/>
      <c r="J129" s="719"/>
    </row>
    <row r="130" spans="3:10" ht="27" customHeight="1">
      <c r="C130" s="1002" t="s">
        <v>45</v>
      </c>
      <c r="D130" s="1003"/>
      <c r="E130" s="1003"/>
      <c r="F130" s="43"/>
      <c r="G130" s="43"/>
      <c r="H130" s="43"/>
      <c r="I130" s="43"/>
      <c r="J130" s="720"/>
    </row>
    <row r="131" spans="3:10" ht="35" customHeight="1">
      <c r="C131" s="1012" t="s">
        <v>93</v>
      </c>
      <c r="D131" s="1013"/>
      <c r="E131" s="1013"/>
      <c r="F131" s="43"/>
      <c r="G131" s="55"/>
      <c r="H131" s="43"/>
      <c r="I131" s="55"/>
      <c r="J131" s="720"/>
    </row>
    <row r="132" spans="3:10" ht="27" customHeight="1">
      <c r="C132" s="64" t="s">
        <v>94</v>
      </c>
      <c r="D132" s="56"/>
      <c r="E132" s="44"/>
      <c r="F132" s="43"/>
      <c r="G132" s="55"/>
      <c r="H132" s="43"/>
      <c r="I132" s="55"/>
      <c r="J132" s="720"/>
    </row>
    <row r="133" spans="3:10" ht="27" customHeight="1">
      <c r="C133" s="71" t="s">
        <v>95</v>
      </c>
      <c r="D133" s="56"/>
      <c r="E133" s="44"/>
      <c r="F133" s="43"/>
      <c r="G133" s="55"/>
      <c r="H133" s="43"/>
      <c r="I133" s="55"/>
      <c r="J133" s="720"/>
    </row>
    <row r="134" spans="3:10" ht="27" customHeight="1">
      <c r="C134" s="69" t="s">
        <v>96</v>
      </c>
      <c r="D134" s="56"/>
      <c r="E134" s="44"/>
      <c r="F134" s="43"/>
      <c r="G134" s="55"/>
      <c r="H134" s="43"/>
      <c r="I134" s="55"/>
      <c r="J134" s="720"/>
    </row>
    <row r="135" spans="3:10" ht="27" customHeight="1">
      <c r="C135" s="69" t="s">
        <v>97</v>
      </c>
      <c r="D135" s="56"/>
      <c r="E135" s="44"/>
      <c r="F135" s="43"/>
      <c r="G135" s="55"/>
      <c r="H135" s="43"/>
      <c r="I135" s="55"/>
      <c r="J135" s="720"/>
    </row>
    <row r="136" spans="3:10" ht="27" customHeight="1">
      <c r="C136" s="69" t="s">
        <v>98</v>
      </c>
      <c r="D136" s="56"/>
      <c r="E136" s="44"/>
      <c r="F136" s="43"/>
      <c r="G136" s="55"/>
      <c r="H136" s="43"/>
      <c r="I136" s="55"/>
      <c r="J136" s="720"/>
    </row>
    <row r="137" spans="3:10" ht="27" customHeight="1">
      <c r="C137" s="67" t="s">
        <v>99</v>
      </c>
      <c r="D137" s="56"/>
      <c r="E137" s="44"/>
      <c r="F137" s="43"/>
      <c r="G137" s="55"/>
      <c r="H137" s="43"/>
      <c r="I137" s="55"/>
      <c r="J137" s="720"/>
    </row>
    <row r="138" spans="3:10" ht="27" customHeight="1">
      <c r="C138" s="67" t="s">
        <v>100</v>
      </c>
      <c r="D138" s="56"/>
      <c r="E138" s="44"/>
      <c r="F138" s="43"/>
      <c r="G138" s="55"/>
      <c r="H138" s="43"/>
      <c r="I138" s="55"/>
      <c r="J138" s="720"/>
    </row>
    <row r="139" spans="3:10" ht="27" customHeight="1">
      <c r="C139" s="69" t="s">
        <v>101</v>
      </c>
      <c r="D139" s="56"/>
      <c r="E139" s="44"/>
      <c r="F139" s="43"/>
      <c r="G139" s="55"/>
      <c r="H139" s="43"/>
      <c r="I139" s="55"/>
      <c r="J139" s="720"/>
    </row>
    <row r="140" spans="3:10" ht="27" customHeight="1">
      <c r="C140" s="71" t="s">
        <v>102</v>
      </c>
      <c r="D140" s="56"/>
      <c r="E140" s="44"/>
      <c r="F140" s="43"/>
      <c r="G140" s="55"/>
      <c r="H140" s="43"/>
      <c r="I140" s="55"/>
      <c r="J140" s="720"/>
    </row>
    <row r="141" spans="3:10" ht="27" customHeight="1">
      <c r="C141" s="46"/>
      <c r="D141" s="57"/>
      <c r="E141" s="48"/>
      <c r="F141" s="47"/>
      <c r="G141" s="58"/>
      <c r="H141" s="47"/>
      <c r="I141" s="58"/>
      <c r="J141" s="721"/>
    </row>
    <row r="142" spans="3:10" ht="27" customHeight="1" thickBot="1">
      <c r="D142" s="112"/>
      <c r="G142" s="110"/>
      <c r="I142" s="110"/>
    </row>
    <row r="143" spans="3:10" ht="55" customHeight="1">
      <c r="C143" s="161" t="s">
        <v>103</v>
      </c>
      <c r="D143" s="162" t="s">
        <v>78</v>
      </c>
      <c r="E143" s="163" t="s">
        <v>906</v>
      </c>
      <c r="F143" s="163" t="s">
        <v>48</v>
      </c>
      <c r="G143" s="163" t="s">
        <v>49</v>
      </c>
      <c r="H143" s="163" t="s">
        <v>50</v>
      </c>
      <c r="I143" s="163" t="s">
        <v>51</v>
      </c>
      <c r="J143" s="710" t="s">
        <v>803</v>
      </c>
    </row>
    <row r="144" spans="3:10" ht="27" customHeight="1">
      <c r="C144" s="148" t="s">
        <v>830</v>
      </c>
      <c r="D144" s="1"/>
      <c r="E144" s="27"/>
      <c r="F144" s="2"/>
      <c r="G144" s="155">
        <f t="shared" ref="G144:G162" si="6">IF(F144&gt;0,F144*D144,0)</f>
        <v>0</v>
      </c>
      <c r="H144" s="2"/>
      <c r="I144" s="155">
        <f t="shared" ref="I144:I162" si="7">IFERROR(IF(F144=0,0,G144/H144),"please enter life")</f>
        <v>0</v>
      </c>
      <c r="J144" s="722">
        <f t="shared" ref="J144:J162" si="8">IF(H144=0,0,(H144+1))</f>
        <v>0</v>
      </c>
    </row>
    <row r="145" spans="3:10" ht="27" customHeight="1">
      <c r="C145" s="148" t="s">
        <v>104</v>
      </c>
      <c r="D145" s="1"/>
      <c r="E145" s="27"/>
      <c r="F145" s="2"/>
      <c r="G145" s="155">
        <f t="shared" si="6"/>
        <v>0</v>
      </c>
      <c r="H145" s="2"/>
      <c r="I145" s="155">
        <f t="shared" si="7"/>
        <v>0</v>
      </c>
      <c r="J145" s="722">
        <f t="shared" si="8"/>
        <v>0</v>
      </c>
    </row>
    <row r="146" spans="3:10" ht="27" customHeight="1">
      <c r="C146" s="148" t="s">
        <v>831</v>
      </c>
      <c r="D146" s="1"/>
      <c r="E146" s="27"/>
      <c r="F146" s="2"/>
      <c r="G146" s="155">
        <f t="shared" si="6"/>
        <v>0</v>
      </c>
      <c r="H146" s="2"/>
      <c r="I146" s="155">
        <f t="shared" si="7"/>
        <v>0</v>
      </c>
      <c r="J146" s="722">
        <f t="shared" si="8"/>
        <v>0</v>
      </c>
    </row>
    <row r="147" spans="3:10" ht="27" customHeight="1">
      <c r="C147" s="148" t="s">
        <v>105</v>
      </c>
      <c r="D147" s="1"/>
      <c r="E147" s="27"/>
      <c r="F147" s="2"/>
      <c r="G147" s="155">
        <f t="shared" si="6"/>
        <v>0</v>
      </c>
      <c r="H147" s="2"/>
      <c r="I147" s="155">
        <f t="shared" si="7"/>
        <v>0</v>
      </c>
      <c r="J147" s="722">
        <f t="shared" si="8"/>
        <v>0</v>
      </c>
    </row>
    <row r="148" spans="3:10" ht="27" customHeight="1">
      <c r="C148" s="148" t="s">
        <v>106</v>
      </c>
      <c r="D148" s="1"/>
      <c r="E148" s="27"/>
      <c r="F148" s="2"/>
      <c r="G148" s="155">
        <f t="shared" si="6"/>
        <v>0</v>
      </c>
      <c r="H148" s="2"/>
      <c r="I148" s="155">
        <f t="shared" si="7"/>
        <v>0</v>
      </c>
      <c r="J148" s="722">
        <f t="shared" si="8"/>
        <v>0</v>
      </c>
    </row>
    <row r="149" spans="3:10" ht="27" customHeight="1">
      <c r="C149" s="148" t="s">
        <v>107</v>
      </c>
      <c r="D149" s="1"/>
      <c r="E149" s="27"/>
      <c r="F149" s="2"/>
      <c r="G149" s="155">
        <f t="shared" si="6"/>
        <v>0</v>
      </c>
      <c r="H149" s="2"/>
      <c r="I149" s="155">
        <f t="shared" si="7"/>
        <v>0</v>
      </c>
      <c r="J149" s="722">
        <f t="shared" si="8"/>
        <v>0</v>
      </c>
    </row>
    <row r="150" spans="3:10" ht="27" customHeight="1">
      <c r="C150" s="148" t="s">
        <v>108</v>
      </c>
      <c r="D150" s="1"/>
      <c r="E150" s="27"/>
      <c r="F150" s="2"/>
      <c r="G150" s="155">
        <f t="shared" si="6"/>
        <v>0</v>
      </c>
      <c r="H150" s="2"/>
      <c r="I150" s="155">
        <f t="shared" si="7"/>
        <v>0</v>
      </c>
      <c r="J150" s="722">
        <f t="shared" si="8"/>
        <v>0</v>
      </c>
    </row>
    <row r="151" spans="3:10" ht="27" customHeight="1">
      <c r="C151" s="148" t="s">
        <v>109</v>
      </c>
      <c r="D151" s="1"/>
      <c r="E151" s="27"/>
      <c r="F151" s="2"/>
      <c r="G151" s="155">
        <f t="shared" si="6"/>
        <v>0</v>
      </c>
      <c r="H151" s="2"/>
      <c r="I151" s="155">
        <f t="shared" si="7"/>
        <v>0</v>
      </c>
      <c r="J151" s="722">
        <f t="shared" si="8"/>
        <v>0</v>
      </c>
    </row>
    <row r="152" spans="3:10" ht="27" customHeight="1">
      <c r="C152" s="148" t="s">
        <v>110</v>
      </c>
      <c r="D152" s="1"/>
      <c r="E152" s="27"/>
      <c r="F152" s="2"/>
      <c r="G152" s="155">
        <f t="shared" si="6"/>
        <v>0</v>
      </c>
      <c r="H152" s="2"/>
      <c r="I152" s="155">
        <f t="shared" si="7"/>
        <v>0</v>
      </c>
      <c r="J152" s="722">
        <f t="shared" si="8"/>
        <v>0</v>
      </c>
    </row>
    <row r="153" spans="3:10" ht="27" customHeight="1">
      <c r="C153" s="148" t="s">
        <v>111</v>
      </c>
      <c r="D153" s="1"/>
      <c r="E153" s="27"/>
      <c r="F153" s="2"/>
      <c r="G153" s="155">
        <f t="shared" si="6"/>
        <v>0</v>
      </c>
      <c r="H153" s="2"/>
      <c r="I153" s="155">
        <f t="shared" si="7"/>
        <v>0</v>
      </c>
      <c r="J153" s="722">
        <f t="shared" si="8"/>
        <v>0</v>
      </c>
    </row>
    <row r="154" spans="3:10" ht="27" customHeight="1">
      <c r="C154" s="148" t="s">
        <v>112</v>
      </c>
      <c r="D154" s="1"/>
      <c r="E154" s="27"/>
      <c r="F154" s="2"/>
      <c r="G154" s="155">
        <f t="shared" si="6"/>
        <v>0</v>
      </c>
      <c r="H154" s="2"/>
      <c r="I154" s="155">
        <f t="shared" si="7"/>
        <v>0</v>
      </c>
      <c r="J154" s="722">
        <f t="shared" si="8"/>
        <v>0</v>
      </c>
    </row>
    <row r="155" spans="3:10" ht="27" customHeight="1">
      <c r="C155" s="148" t="s">
        <v>113</v>
      </c>
      <c r="D155" s="1"/>
      <c r="E155" s="27"/>
      <c r="F155" s="2"/>
      <c r="G155" s="155">
        <f t="shared" si="6"/>
        <v>0</v>
      </c>
      <c r="H155" s="2"/>
      <c r="I155" s="155">
        <f t="shared" si="7"/>
        <v>0</v>
      </c>
      <c r="J155" s="722">
        <f t="shared" si="8"/>
        <v>0</v>
      </c>
    </row>
    <row r="156" spans="3:10" ht="27" customHeight="1">
      <c r="C156" s="148" t="s">
        <v>114</v>
      </c>
      <c r="D156" s="1"/>
      <c r="E156" s="27"/>
      <c r="F156" s="2"/>
      <c r="G156" s="155">
        <f t="shared" si="6"/>
        <v>0</v>
      </c>
      <c r="H156" s="2"/>
      <c r="I156" s="155">
        <f t="shared" si="7"/>
        <v>0</v>
      </c>
      <c r="J156" s="722">
        <f t="shared" si="8"/>
        <v>0</v>
      </c>
    </row>
    <row r="157" spans="3:10" ht="27" customHeight="1">
      <c r="C157" s="148" t="s">
        <v>115</v>
      </c>
      <c r="D157" s="1"/>
      <c r="E157" s="27"/>
      <c r="F157" s="2"/>
      <c r="G157" s="155">
        <f t="shared" si="6"/>
        <v>0</v>
      </c>
      <c r="H157" s="2"/>
      <c r="I157" s="155">
        <f t="shared" si="7"/>
        <v>0</v>
      </c>
      <c r="J157" s="722">
        <f t="shared" si="8"/>
        <v>0</v>
      </c>
    </row>
    <row r="158" spans="3:10" ht="27" customHeight="1">
      <c r="C158" s="148" t="s">
        <v>960</v>
      </c>
      <c r="D158" s="1"/>
      <c r="E158" s="27"/>
      <c r="F158" s="2"/>
      <c r="G158" s="155">
        <f t="shared" si="6"/>
        <v>0</v>
      </c>
      <c r="H158" s="2"/>
      <c r="I158" s="155">
        <f t="shared" si="7"/>
        <v>0</v>
      </c>
      <c r="J158" s="722">
        <f t="shared" si="8"/>
        <v>0</v>
      </c>
    </row>
    <row r="159" spans="3:10" ht="27" customHeight="1">
      <c r="C159" s="411" t="s">
        <v>84</v>
      </c>
      <c r="D159" s="1"/>
      <c r="E159" s="27"/>
      <c r="F159" s="2"/>
      <c r="G159" s="155">
        <f t="shared" si="6"/>
        <v>0</v>
      </c>
      <c r="H159" s="2"/>
      <c r="I159" s="155">
        <f t="shared" si="7"/>
        <v>0</v>
      </c>
      <c r="J159" s="722">
        <f t="shared" si="8"/>
        <v>0</v>
      </c>
    </row>
    <row r="160" spans="3:10" ht="27" customHeight="1">
      <c r="C160" s="411" t="s">
        <v>85</v>
      </c>
      <c r="D160" s="1"/>
      <c r="E160" s="27"/>
      <c r="F160" s="2"/>
      <c r="G160" s="155">
        <f t="shared" si="6"/>
        <v>0</v>
      </c>
      <c r="H160" s="2"/>
      <c r="I160" s="155">
        <f t="shared" si="7"/>
        <v>0</v>
      </c>
      <c r="J160" s="722">
        <f t="shared" si="8"/>
        <v>0</v>
      </c>
    </row>
    <row r="161" spans="1:11" ht="27" customHeight="1">
      <c r="C161" s="411" t="s">
        <v>86</v>
      </c>
      <c r="D161" s="1"/>
      <c r="E161" s="27"/>
      <c r="F161" s="2"/>
      <c r="G161" s="155">
        <f t="shared" si="6"/>
        <v>0</v>
      </c>
      <c r="H161" s="2"/>
      <c r="I161" s="155">
        <f t="shared" si="7"/>
        <v>0</v>
      </c>
      <c r="J161" s="722">
        <f t="shared" si="8"/>
        <v>0</v>
      </c>
    </row>
    <row r="162" spans="1:11" ht="27" customHeight="1" thickBot="1">
      <c r="C162" s="412" t="s">
        <v>87</v>
      </c>
      <c r="D162" s="3"/>
      <c r="E162" s="26"/>
      <c r="F162" s="4"/>
      <c r="G162" s="156">
        <f t="shared" si="6"/>
        <v>0</v>
      </c>
      <c r="H162" s="4"/>
      <c r="I162" s="156">
        <f t="shared" si="7"/>
        <v>0</v>
      </c>
      <c r="J162" s="723">
        <f t="shared" si="8"/>
        <v>0</v>
      </c>
    </row>
    <row r="163" spans="1:11" ht="19" customHeight="1">
      <c r="E163" s="97"/>
    </row>
    <row r="164" spans="1:11" ht="27" customHeight="1">
      <c r="C164" s="106" t="s">
        <v>116</v>
      </c>
      <c r="D164" s="106"/>
      <c r="E164" s="107"/>
      <c r="F164" s="106"/>
      <c r="G164" s="108">
        <f>SUM(G144:G162)</f>
        <v>0</v>
      </c>
      <c r="H164" s="106"/>
      <c r="I164" s="111">
        <f>SUM(I144:I162)-I165</f>
        <v>0</v>
      </c>
      <c r="J164" s="725" t="s">
        <v>60</v>
      </c>
    </row>
    <row r="165" spans="1:11" ht="27" customHeight="1">
      <c r="C165" s="106" t="s">
        <v>61</v>
      </c>
      <c r="D165" s="106"/>
      <c r="E165" s="107"/>
      <c r="F165" s="106"/>
      <c r="H165" s="106"/>
      <c r="I165" s="108">
        <f>SUMIF(H$144:H$162,1,G$144:G$162)</f>
        <v>0</v>
      </c>
      <c r="J165" s="724" t="s">
        <v>62</v>
      </c>
    </row>
    <row r="166" spans="1:11" ht="27" customHeight="1">
      <c r="C166" s="106" t="s">
        <v>744</v>
      </c>
      <c r="D166" s="112"/>
      <c r="G166" s="110"/>
      <c r="I166" s="108">
        <f>SUMIF(H$144:H$162,2,G$144:G$162)</f>
        <v>0</v>
      </c>
      <c r="J166" s="724" t="s">
        <v>745</v>
      </c>
    </row>
    <row r="167" spans="1:11" ht="27" customHeight="1">
      <c r="C167" s="106"/>
      <c r="D167" s="112"/>
      <c r="G167" s="110"/>
      <c r="I167" s="108"/>
      <c r="J167" s="724"/>
    </row>
    <row r="168" spans="1:11" s="78" customFormat="1" ht="27" customHeight="1">
      <c r="A168" s="1006" t="s">
        <v>699</v>
      </c>
      <c r="B168" s="1006"/>
      <c r="C168" s="1006"/>
      <c r="D168" s="1006"/>
      <c r="E168" s="1006"/>
      <c r="F168" s="1006"/>
      <c r="G168" s="1006"/>
      <c r="H168" s="1006"/>
      <c r="I168" s="1007"/>
      <c r="J168" s="1007"/>
      <c r="K168" s="1007"/>
    </row>
    <row r="169" spans="1:11" s="78" customFormat="1" ht="27" customHeight="1">
      <c r="A169" s="103"/>
      <c r="B169" s="100"/>
      <c r="C169" s="100"/>
      <c r="D169" s="100"/>
      <c r="E169" s="101"/>
      <c r="J169" s="718"/>
    </row>
    <row r="170" spans="1:11" ht="27" customHeight="1">
      <c r="C170" s="63" t="s">
        <v>117</v>
      </c>
      <c r="D170" s="40"/>
      <c r="E170" s="41"/>
      <c r="F170" s="40"/>
      <c r="G170" s="40"/>
      <c r="H170" s="40"/>
      <c r="I170" s="40"/>
      <c r="J170" s="719"/>
    </row>
    <row r="171" spans="1:11" ht="27" customHeight="1">
      <c r="C171" s="64" t="s">
        <v>45</v>
      </c>
      <c r="D171" s="43"/>
      <c r="E171" s="44"/>
      <c r="F171" s="43"/>
      <c r="G171" s="43"/>
      <c r="H171" s="43"/>
      <c r="I171" s="43"/>
      <c r="J171" s="720"/>
    </row>
    <row r="172" spans="1:11" ht="27" customHeight="1">
      <c r="C172" s="64" t="s">
        <v>832</v>
      </c>
      <c r="D172" s="61"/>
      <c r="E172" s="61"/>
      <c r="F172" s="61"/>
      <c r="G172" s="61"/>
      <c r="H172" s="61"/>
      <c r="I172" s="61"/>
      <c r="J172" s="720"/>
    </row>
    <row r="173" spans="1:11" ht="27" customHeight="1">
      <c r="C173" s="748" t="s">
        <v>833</v>
      </c>
      <c r="D173" s="57"/>
      <c r="E173" s="48"/>
      <c r="F173" s="47"/>
      <c r="G173" s="58"/>
      <c r="H173" s="47"/>
      <c r="I173" s="58"/>
      <c r="J173" s="721"/>
    </row>
    <row r="174" spans="1:11" ht="27" customHeight="1" thickBot="1">
      <c r="C174" s="104"/>
      <c r="D174" s="112"/>
      <c r="G174" s="113"/>
    </row>
    <row r="175" spans="1:11" ht="55" customHeight="1">
      <c r="C175" s="151" t="s">
        <v>698</v>
      </c>
      <c r="D175" s="152" t="s">
        <v>78</v>
      </c>
      <c r="E175" s="153" t="s">
        <v>906</v>
      </c>
      <c r="F175" s="153" t="s">
        <v>48</v>
      </c>
      <c r="G175" s="153" t="s">
        <v>49</v>
      </c>
      <c r="H175" s="153" t="s">
        <v>50</v>
      </c>
      <c r="I175" s="153" t="s">
        <v>51</v>
      </c>
      <c r="J175" s="710" t="s">
        <v>803</v>
      </c>
    </row>
    <row r="176" spans="1:11" ht="27" customHeight="1">
      <c r="C176" s="148" t="s">
        <v>834</v>
      </c>
      <c r="D176" s="1"/>
      <c r="E176" s="27"/>
      <c r="F176" s="2"/>
      <c r="G176" s="155">
        <f t="shared" ref="G176:G189" si="9">IF(F176&gt;0,F176*D176,0)</f>
        <v>0</v>
      </c>
      <c r="H176" s="2"/>
      <c r="I176" s="155">
        <f t="shared" ref="I176:I189" si="10">IFERROR(IF(F176=0,0,G176/H176),"please enter life")</f>
        <v>0</v>
      </c>
      <c r="J176" s="722">
        <f t="shared" ref="J176:J189" si="11">IF(H176=0,0,(H176+1))</f>
        <v>0</v>
      </c>
    </row>
    <row r="177" spans="3:10" ht="27" customHeight="1">
      <c r="C177" s="164" t="s">
        <v>835</v>
      </c>
      <c r="D177" s="1"/>
      <c r="E177" s="27"/>
      <c r="F177" s="2"/>
      <c r="G177" s="155">
        <f t="shared" si="9"/>
        <v>0</v>
      </c>
      <c r="H177" s="2"/>
      <c r="I177" s="155">
        <f t="shared" si="10"/>
        <v>0</v>
      </c>
      <c r="J177" s="722">
        <f t="shared" si="11"/>
        <v>0</v>
      </c>
    </row>
    <row r="178" spans="3:10" ht="27" customHeight="1">
      <c r="C178" s="164" t="s">
        <v>118</v>
      </c>
      <c r="D178" s="1"/>
      <c r="E178" s="27"/>
      <c r="F178" s="2"/>
      <c r="G178" s="155">
        <f t="shared" si="9"/>
        <v>0</v>
      </c>
      <c r="H178" s="2"/>
      <c r="I178" s="155">
        <f t="shared" si="10"/>
        <v>0</v>
      </c>
      <c r="J178" s="722">
        <f t="shared" si="11"/>
        <v>0</v>
      </c>
    </row>
    <row r="179" spans="3:10" ht="27" customHeight="1">
      <c r="C179" s="148" t="s">
        <v>119</v>
      </c>
      <c r="D179" s="1"/>
      <c r="E179" s="27"/>
      <c r="F179" s="2"/>
      <c r="G179" s="155">
        <f t="shared" si="9"/>
        <v>0</v>
      </c>
      <c r="H179" s="2"/>
      <c r="I179" s="155">
        <f t="shared" si="10"/>
        <v>0</v>
      </c>
      <c r="J179" s="722">
        <f t="shared" si="11"/>
        <v>0</v>
      </c>
    </row>
    <row r="180" spans="3:10" ht="27" customHeight="1">
      <c r="C180" s="148" t="s">
        <v>120</v>
      </c>
      <c r="D180" s="1"/>
      <c r="E180" s="27"/>
      <c r="F180" s="2"/>
      <c r="G180" s="155">
        <f t="shared" si="9"/>
        <v>0</v>
      </c>
      <c r="H180" s="2"/>
      <c r="I180" s="155">
        <f t="shared" si="10"/>
        <v>0</v>
      </c>
      <c r="J180" s="722">
        <f t="shared" si="11"/>
        <v>0</v>
      </c>
    </row>
    <row r="181" spans="3:10" ht="27" customHeight="1">
      <c r="C181" s="148" t="s">
        <v>121</v>
      </c>
      <c r="D181" s="1"/>
      <c r="E181" s="27"/>
      <c r="F181" s="2"/>
      <c r="G181" s="155">
        <f t="shared" si="9"/>
        <v>0</v>
      </c>
      <c r="H181" s="2"/>
      <c r="I181" s="155">
        <f t="shared" si="10"/>
        <v>0</v>
      </c>
      <c r="J181" s="722">
        <f t="shared" si="11"/>
        <v>0</v>
      </c>
    </row>
    <row r="182" spans="3:10" ht="27" customHeight="1">
      <c r="C182" s="148" t="s">
        <v>122</v>
      </c>
      <c r="D182" s="1"/>
      <c r="E182" s="27"/>
      <c r="F182" s="2"/>
      <c r="G182" s="155">
        <f t="shared" si="9"/>
        <v>0</v>
      </c>
      <c r="H182" s="2"/>
      <c r="I182" s="155">
        <f t="shared" si="10"/>
        <v>0</v>
      </c>
      <c r="J182" s="722">
        <f t="shared" si="11"/>
        <v>0</v>
      </c>
    </row>
    <row r="183" spans="3:10" ht="27" customHeight="1">
      <c r="C183" s="148" t="s">
        <v>123</v>
      </c>
      <c r="D183" s="1"/>
      <c r="E183" s="27"/>
      <c r="F183" s="2"/>
      <c r="G183" s="155">
        <f t="shared" si="9"/>
        <v>0</v>
      </c>
      <c r="H183" s="2"/>
      <c r="I183" s="155">
        <f t="shared" si="10"/>
        <v>0</v>
      </c>
      <c r="J183" s="722">
        <f t="shared" si="11"/>
        <v>0</v>
      </c>
    </row>
    <row r="184" spans="3:10" ht="27" customHeight="1">
      <c r="C184" s="148" t="s">
        <v>124</v>
      </c>
      <c r="D184" s="1"/>
      <c r="E184" s="27"/>
      <c r="F184" s="2"/>
      <c r="G184" s="155">
        <f t="shared" si="9"/>
        <v>0</v>
      </c>
      <c r="H184" s="2"/>
      <c r="I184" s="155">
        <f t="shared" si="10"/>
        <v>0</v>
      </c>
      <c r="J184" s="722">
        <f t="shared" si="11"/>
        <v>0</v>
      </c>
    </row>
    <row r="185" spans="3:10" ht="27" customHeight="1">
      <c r="C185" s="148" t="s">
        <v>125</v>
      </c>
      <c r="D185" s="1"/>
      <c r="E185" s="27"/>
      <c r="F185" s="2"/>
      <c r="G185" s="155">
        <f t="shared" si="9"/>
        <v>0</v>
      </c>
      <c r="H185" s="2"/>
      <c r="I185" s="155">
        <f t="shared" si="10"/>
        <v>0</v>
      </c>
      <c r="J185" s="722">
        <f t="shared" si="11"/>
        <v>0</v>
      </c>
    </row>
    <row r="186" spans="3:10" ht="27" customHeight="1">
      <c r="C186" s="148" t="s">
        <v>836</v>
      </c>
      <c r="D186" s="1"/>
      <c r="E186" s="27"/>
      <c r="F186" s="2"/>
      <c r="G186" s="155">
        <f t="shared" si="9"/>
        <v>0</v>
      </c>
      <c r="H186" s="2"/>
      <c r="I186" s="155">
        <f t="shared" si="10"/>
        <v>0</v>
      </c>
      <c r="J186" s="722">
        <f t="shared" si="11"/>
        <v>0</v>
      </c>
    </row>
    <row r="187" spans="3:10" ht="27" customHeight="1">
      <c r="C187" s="411" t="s">
        <v>84</v>
      </c>
      <c r="D187" s="1"/>
      <c r="E187" s="27"/>
      <c r="F187" s="2"/>
      <c r="G187" s="155">
        <f t="shared" si="9"/>
        <v>0</v>
      </c>
      <c r="H187" s="2"/>
      <c r="I187" s="155">
        <f t="shared" si="10"/>
        <v>0</v>
      </c>
      <c r="J187" s="722">
        <f t="shared" si="11"/>
        <v>0</v>
      </c>
    </row>
    <row r="188" spans="3:10" ht="27" customHeight="1">
      <c r="C188" s="411" t="s">
        <v>85</v>
      </c>
      <c r="D188" s="1"/>
      <c r="E188" s="27"/>
      <c r="F188" s="2"/>
      <c r="G188" s="155">
        <f t="shared" si="9"/>
        <v>0</v>
      </c>
      <c r="H188" s="2"/>
      <c r="I188" s="155">
        <f t="shared" si="10"/>
        <v>0</v>
      </c>
      <c r="J188" s="722">
        <f t="shared" si="11"/>
        <v>0</v>
      </c>
    </row>
    <row r="189" spans="3:10" ht="27" customHeight="1" thickBot="1">
      <c r="C189" s="412" t="s">
        <v>86</v>
      </c>
      <c r="D189" s="3"/>
      <c r="E189" s="26"/>
      <c r="F189" s="4"/>
      <c r="G189" s="156">
        <f t="shared" si="9"/>
        <v>0</v>
      </c>
      <c r="H189" s="4"/>
      <c r="I189" s="156">
        <f t="shared" si="10"/>
        <v>0</v>
      </c>
      <c r="J189" s="722">
        <f t="shared" si="11"/>
        <v>0</v>
      </c>
    </row>
    <row r="190" spans="3:10" ht="27" customHeight="1">
      <c r="C190" s="106" t="s">
        <v>697</v>
      </c>
      <c r="D190" s="106"/>
      <c r="E190" s="107"/>
      <c r="F190" s="106"/>
      <c r="G190" s="108">
        <f>SUM(G176:G189)</f>
        <v>0</v>
      </c>
      <c r="H190" s="106"/>
      <c r="I190" s="111">
        <f>SUM(I176:I189)-I191</f>
        <v>0</v>
      </c>
      <c r="J190" s="725" t="s">
        <v>60</v>
      </c>
    </row>
    <row r="191" spans="3:10" ht="27" customHeight="1">
      <c r="C191" s="106" t="s">
        <v>61</v>
      </c>
      <c r="D191" s="106"/>
      <c r="E191" s="107"/>
      <c r="F191" s="106"/>
      <c r="H191" s="106"/>
      <c r="I191" s="108">
        <f>SUMIF(H$176:H$189,1,G$176:G$189)</f>
        <v>0</v>
      </c>
      <c r="J191" s="724" t="s">
        <v>62</v>
      </c>
    </row>
    <row r="192" spans="3:10" ht="27" customHeight="1">
      <c r="C192" s="106" t="s">
        <v>744</v>
      </c>
      <c r="D192" s="112"/>
      <c r="G192" s="110"/>
      <c r="I192" s="108">
        <f>SUMIF(H$176:H$189,2,G$176:G$189)</f>
        <v>0</v>
      </c>
      <c r="J192" s="724" t="s">
        <v>745</v>
      </c>
    </row>
    <row r="193" spans="1:11" ht="27" customHeight="1">
      <c r="C193" s="114"/>
      <c r="D193" s="112"/>
    </row>
    <row r="194" spans="1:11" s="78" customFormat="1" ht="27" customHeight="1">
      <c r="A194" s="1006" t="s">
        <v>126</v>
      </c>
      <c r="B194" s="1006"/>
      <c r="C194" s="1006"/>
      <c r="D194" s="1006"/>
      <c r="E194" s="1006"/>
      <c r="F194" s="1006"/>
      <c r="G194" s="1006"/>
      <c r="H194" s="1006"/>
      <c r="I194" s="1007"/>
      <c r="J194" s="1007"/>
      <c r="K194" s="1007"/>
    </row>
    <row r="195" spans="1:11" s="78" customFormat="1" ht="27" customHeight="1">
      <c r="A195" s="103"/>
      <c r="B195" s="100"/>
      <c r="C195" s="100"/>
      <c r="D195" s="100"/>
      <c r="E195" s="101"/>
      <c r="J195" s="718"/>
    </row>
    <row r="196" spans="1:11" ht="27" customHeight="1">
      <c r="C196" s="976" t="s">
        <v>127</v>
      </c>
      <c r="D196" s="977"/>
      <c r="E196" s="977"/>
      <c r="F196" s="40"/>
      <c r="G196" s="40"/>
      <c r="H196" s="40"/>
      <c r="I196" s="40"/>
      <c r="J196" s="719"/>
    </row>
    <row r="197" spans="1:11" ht="27" customHeight="1">
      <c r="C197" s="1002" t="s">
        <v>45</v>
      </c>
      <c r="D197" s="1003"/>
      <c r="E197" s="1003"/>
      <c r="F197" s="43"/>
      <c r="G197" s="43"/>
      <c r="H197" s="43"/>
      <c r="I197" s="43"/>
      <c r="J197" s="720"/>
    </row>
    <row r="198" spans="1:11" ht="33" customHeight="1">
      <c r="C198" s="1012" t="s">
        <v>128</v>
      </c>
      <c r="D198" s="1013"/>
      <c r="E198" s="1013"/>
      <c r="F198" s="43"/>
      <c r="G198" s="55"/>
      <c r="H198" s="43"/>
      <c r="I198" s="55"/>
      <c r="J198" s="720"/>
    </row>
    <row r="199" spans="1:11" ht="27" customHeight="1">
      <c r="C199" s="64"/>
      <c r="D199" s="56"/>
      <c r="E199" s="44"/>
      <c r="F199" s="43"/>
      <c r="G199" s="55"/>
      <c r="H199" s="43"/>
      <c r="I199" s="55"/>
      <c r="J199" s="720"/>
    </row>
    <row r="200" spans="1:11" ht="27" customHeight="1">
      <c r="C200" s="1002" t="s">
        <v>94</v>
      </c>
      <c r="D200" s="1003"/>
      <c r="E200" s="1003"/>
      <c r="F200" s="43"/>
      <c r="G200" s="55"/>
      <c r="H200" s="43"/>
      <c r="I200" s="55"/>
      <c r="J200" s="720"/>
    </row>
    <row r="201" spans="1:11" ht="27" customHeight="1">
      <c r="C201" s="1004" t="s">
        <v>837</v>
      </c>
      <c r="D201" s="1005"/>
      <c r="E201" s="1005"/>
      <c r="F201" s="43"/>
      <c r="G201" s="59"/>
      <c r="H201" s="43"/>
      <c r="I201" s="43"/>
      <c r="J201" s="720"/>
    </row>
    <row r="202" spans="1:11" ht="27" customHeight="1">
      <c r="C202" s="1004" t="s">
        <v>129</v>
      </c>
      <c r="D202" s="1005"/>
      <c r="E202" s="1005"/>
      <c r="F202" s="43"/>
      <c r="G202" s="43"/>
      <c r="H202" s="43"/>
      <c r="I202" s="43"/>
      <c r="J202" s="720"/>
    </row>
    <row r="203" spans="1:11" ht="27" customHeight="1">
      <c r="C203" s="1014" t="s">
        <v>130</v>
      </c>
      <c r="D203" s="1015"/>
      <c r="E203" s="1015"/>
      <c r="F203" s="43"/>
      <c r="G203" s="55"/>
      <c r="H203" s="43"/>
      <c r="I203" s="55"/>
      <c r="J203" s="720"/>
    </row>
    <row r="204" spans="1:11" ht="27" customHeight="1">
      <c r="C204" s="752" t="s">
        <v>131</v>
      </c>
      <c r="D204" s="750"/>
      <c r="E204" s="751"/>
      <c r="F204" s="43"/>
      <c r="G204" s="55"/>
      <c r="H204" s="43"/>
      <c r="I204" s="55"/>
      <c r="J204" s="720"/>
    </row>
    <row r="205" spans="1:11" ht="27" customHeight="1">
      <c r="C205" s="754" t="s">
        <v>132</v>
      </c>
      <c r="D205" s="750"/>
      <c r="E205" s="751"/>
      <c r="F205" s="43"/>
      <c r="G205" s="55"/>
      <c r="H205" s="43"/>
      <c r="I205" s="55"/>
      <c r="J205" s="720"/>
    </row>
    <row r="206" spans="1:11" ht="27" customHeight="1">
      <c r="C206" s="749" t="s">
        <v>133</v>
      </c>
      <c r="D206" s="750"/>
      <c r="E206" s="751"/>
      <c r="F206" s="43"/>
      <c r="G206" s="59"/>
      <c r="H206" s="43"/>
      <c r="I206" s="43"/>
      <c r="J206" s="720"/>
    </row>
    <row r="207" spans="1:11" ht="27" customHeight="1">
      <c r="C207" s="752" t="s">
        <v>134</v>
      </c>
      <c r="D207" s="753"/>
      <c r="E207" s="751"/>
      <c r="F207" s="43"/>
      <c r="G207" s="43"/>
      <c r="H207" s="43"/>
      <c r="I207" s="43"/>
      <c r="J207" s="720"/>
    </row>
    <row r="208" spans="1:11" ht="27" customHeight="1">
      <c r="C208" s="856"/>
      <c r="D208" s="857"/>
      <c r="E208" s="857"/>
      <c r="F208" s="47"/>
      <c r="G208" s="58"/>
      <c r="H208" s="47"/>
      <c r="I208" s="58"/>
      <c r="J208" s="721"/>
    </row>
    <row r="209" spans="3:10" ht="27" customHeight="1">
      <c r="C209" s="115"/>
      <c r="D209" s="112"/>
    </row>
    <row r="210" spans="3:10" ht="27" customHeight="1" thickBot="1">
      <c r="C210" s="116"/>
      <c r="D210" s="112"/>
    </row>
    <row r="211" spans="3:10" ht="55" customHeight="1">
      <c r="C211" s="151"/>
      <c r="D211" s="152" t="s">
        <v>78</v>
      </c>
      <c r="E211" s="153" t="s">
        <v>906</v>
      </c>
      <c r="F211" s="153" t="s">
        <v>48</v>
      </c>
      <c r="G211" s="153" t="s">
        <v>49</v>
      </c>
      <c r="H211" s="153" t="s">
        <v>50</v>
      </c>
      <c r="I211" s="153" t="s">
        <v>51</v>
      </c>
      <c r="J211" s="710" t="s">
        <v>803</v>
      </c>
    </row>
    <row r="212" spans="3:10" ht="27" customHeight="1">
      <c r="C212" s="148" t="s">
        <v>825</v>
      </c>
      <c r="D212" s="1"/>
      <c r="E212" s="27"/>
      <c r="F212" s="160">
        <f>D36</f>
        <v>0</v>
      </c>
      <c r="G212" s="155">
        <f t="shared" ref="G212:G223" si="12">IF(F212&gt;0,F212*D212,0)</f>
        <v>0</v>
      </c>
      <c r="H212" s="2"/>
      <c r="I212" s="155">
        <f t="shared" ref="I212:I223" si="13">IFERROR(IF(F212=0,0,G212/H212),"please enter life")</f>
        <v>0</v>
      </c>
      <c r="J212" s="722">
        <f t="shared" ref="J212:J223" si="14">IF(H212=0,0,(H212+1))</f>
        <v>0</v>
      </c>
    </row>
    <row r="213" spans="3:10" ht="27" customHeight="1">
      <c r="C213" s="148" t="s">
        <v>135</v>
      </c>
      <c r="D213" s="1"/>
      <c r="E213" s="27"/>
      <c r="F213" s="2"/>
      <c r="G213" s="155">
        <f t="shared" si="12"/>
        <v>0</v>
      </c>
      <c r="H213" s="2"/>
      <c r="I213" s="155">
        <f t="shared" si="13"/>
        <v>0</v>
      </c>
      <c r="J213" s="722">
        <f t="shared" si="14"/>
        <v>0</v>
      </c>
    </row>
    <row r="214" spans="3:10" ht="27" customHeight="1">
      <c r="C214" s="148" t="s">
        <v>136</v>
      </c>
      <c r="D214" s="1"/>
      <c r="E214" s="27"/>
      <c r="F214" s="2"/>
      <c r="G214" s="155">
        <f t="shared" si="12"/>
        <v>0</v>
      </c>
      <c r="H214" s="2"/>
      <c r="I214" s="155">
        <f t="shared" si="13"/>
        <v>0</v>
      </c>
      <c r="J214" s="722">
        <f t="shared" si="14"/>
        <v>0</v>
      </c>
    </row>
    <row r="215" spans="3:10" ht="27" customHeight="1">
      <c r="C215" s="148" t="s">
        <v>137</v>
      </c>
      <c r="D215" s="1"/>
      <c r="E215" s="27"/>
      <c r="F215" s="2"/>
      <c r="G215" s="155">
        <f t="shared" si="12"/>
        <v>0</v>
      </c>
      <c r="H215" s="2"/>
      <c r="I215" s="155">
        <f t="shared" si="13"/>
        <v>0</v>
      </c>
      <c r="J215" s="722">
        <f t="shared" si="14"/>
        <v>0</v>
      </c>
    </row>
    <row r="216" spans="3:10" ht="27" customHeight="1">
      <c r="C216" s="148" t="s">
        <v>138</v>
      </c>
      <c r="D216" s="1"/>
      <c r="E216" s="27"/>
      <c r="F216" s="2"/>
      <c r="G216" s="155">
        <f t="shared" si="12"/>
        <v>0</v>
      </c>
      <c r="H216" s="2"/>
      <c r="I216" s="155">
        <f t="shared" si="13"/>
        <v>0</v>
      </c>
      <c r="J216" s="722">
        <f t="shared" si="14"/>
        <v>0</v>
      </c>
    </row>
    <row r="217" spans="3:10" ht="27" customHeight="1">
      <c r="C217" s="148" t="s">
        <v>139</v>
      </c>
      <c r="D217" s="1"/>
      <c r="E217" s="27"/>
      <c r="F217" s="2"/>
      <c r="G217" s="155">
        <f t="shared" si="12"/>
        <v>0</v>
      </c>
      <c r="H217" s="2"/>
      <c r="I217" s="155">
        <f t="shared" si="13"/>
        <v>0</v>
      </c>
      <c r="J217" s="722">
        <f t="shared" si="14"/>
        <v>0</v>
      </c>
    </row>
    <row r="218" spans="3:10" ht="27" customHeight="1">
      <c r="C218" s="148" t="s">
        <v>140</v>
      </c>
      <c r="D218" s="1"/>
      <c r="E218" s="27"/>
      <c r="F218" s="2"/>
      <c r="G218" s="155">
        <f t="shared" si="12"/>
        <v>0</v>
      </c>
      <c r="H218" s="2"/>
      <c r="I218" s="155">
        <f t="shared" si="13"/>
        <v>0</v>
      </c>
      <c r="J218" s="722">
        <f t="shared" si="14"/>
        <v>0</v>
      </c>
    </row>
    <row r="219" spans="3:10" ht="27" customHeight="1">
      <c r="C219" s="148" t="s">
        <v>141</v>
      </c>
      <c r="D219" s="1"/>
      <c r="E219" s="27"/>
      <c r="F219" s="2"/>
      <c r="G219" s="155">
        <f t="shared" si="12"/>
        <v>0</v>
      </c>
      <c r="H219" s="2"/>
      <c r="I219" s="155">
        <f t="shared" si="13"/>
        <v>0</v>
      </c>
      <c r="J219" s="722">
        <f t="shared" si="14"/>
        <v>0</v>
      </c>
    </row>
    <row r="220" spans="3:10" ht="27" customHeight="1">
      <c r="C220" s="411" t="s">
        <v>84</v>
      </c>
      <c r="D220" s="1"/>
      <c r="E220" s="27"/>
      <c r="F220" s="2"/>
      <c r="G220" s="155">
        <f t="shared" si="12"/>
        <v>0</v>
      </c>
      <c r="H220" s="2"/>
      <c r="I220" s="155">
        <f t="shared" si="13"/>
        <v>0</v>
      </c>
      <c r="J220" s="722">
        <f t="shared" si="14"/>
        <v>0</v>
      </c>
    </row>
    <row r="221" spans="3:10" ht="27" customHeight="1">
      <c r="C221" s="411" t="s">
        <v>85</v>
      </c>
      <c r="D221" s="1"/>
      <c r="E221" s="27"/>
      <c r="F221" s="2"/>
      <c r="G221" s="155">
        <f t="shared" si="12"/>
        <v>0</v>
      </c>
      <c r="H221" s="2"/>
      <c r="I221" s="155">
        <f t="shared" si="13"/>
        <v>0</v>
      </c>
      <c r="J221" s="722">
        <f t="shared" si="14"/>
        <v>0</v>
      </c>
    </row>
    <row r="222" spans="3:10" ht="27" customHeight="1">
      <c r="C222" s="411" t="s">
        <v>86</v>
      </c>
      <c r="D222" s="1"/>
      <c r="E222" s="27"/>
      <c r="F222" s="2"/>
      <c r="G222" s="155">
        <f t="shared" si="12"/>
        <v>0</v>
      </c>
      <c r="H222" s="2"/>
      <c r="I222" s="155">
        <f t="shared" si="13"/>
        <v>0</v>
      </c>
      <c r="J222" s="722">
        <f t="shared" si="14"/>
        <v>0</v>
      </c>
    </row>
    <row r="223" spans="3:10" ht="27" customHeight="1" thickBot="1">
      <c r="C223" s="412" t="s">
        <v>87</v>
      </c>
      <c r="D223" s="3"/>
      <c r="E223" s="26"/>
      <c r="F223" s="4"/>
      <c r="G223" s="156">
        <f t="shared" si="12"/>
        <v>0</v>
      </c>
      <c r="H223" s="4"/>
      <c r="I223" s="156">
        <f t="shared" si="13"/>
        <v>0</v>
      </c>
      <c r="J223" s="722">
        <f t="shared" si="14"/>
        <v>0</v>
      </c>
    </row>
    <row r="224" spans="3:10" ht="27" customHeight="1">
      <c r="C224" s="106" t="s">
        <v>142</v>
      </c>
      <c r="D224" s="106"/>
      <c r="E224" s="107"/>
      <c r="F224" s="106"/>
      <c r="G224" s="108">
        <f>SUM(G212:G223)</f>
        <v>0</v>
      </c>
      <c r="H224" s="106"/>
      <c r="I224" s="111">
        <f>SUM(I212:I223)-I225</f>
        <v>0</v>
      </c>
      <c r="J224" s="725" t="s">
        <v>60</v>
      </c>
    </row>
    <row r="225" spans="1:16382" ht="27" customHeight="1">
      <c r="C225" s="106" t="s">
        <v>61</v>
      </c>
      <c r="D225" s="106"/>
      <c r="E225" s="107"/>
      <c r="F225" s="106"/>
      <c r="H225" s="106"/>
      <c r="I225" s="108">
        <f>SUMIF(H$212:H$223,1,G$212:G$223)</f>
        <v>0</v>
      </c>
      <c r="J225" s="724" t="s">
        <v>62</v>
      </c>
    </row>
    <row r="226" spans="1:16382" ht="27" customHeight="1">
      <c r="C226" s="106" t="s">
        <v>744</v>
      </c>
      <c r="D226" s="112"/>
      <c r="G226" s="110"/>
      <c r="I226" s="108">
        <f>SUMIF(H$212:H$223,2,G$212:G$223)</f>
        <v>0</v>
      </c>
      <c r="J226" s="724" t="s">
        <v>745</v>
      </c>
    </row>
    <row r="227" spans="1:16382" ht="27" customHeight="1">
      <c r="C227" s="114"/>
      <c r="D227" s="112"/>
    </row>
    <row r="228" spans="1:16382" s="78" customFormat="1" ht="27" customHeight="1">
      <c r="A228" s="1006" t="s">
        <v>143</v>
      </c>
      <c r="B228" s="1006"/>
      <c r="C228" s="1006"/>
      <c r="D228" s="1006"/>
      <c r="E228" s="1006"/>
      <c r="F228" s="1006"/>
      <c r="G228" s="1006"/>
      <c r="H228" s="1006"/>
      <c r="I228" s="1007"/>
      <c r="J228" s="1007"/>
      <c r="K228" s="1007"/>
    </row>
    <row r="229" spans="1:16382" ht="27" customHeight="1">
      <c r="C229" s="114"/>
      <c r="D229" s="112"/>
    </row>
    <row r="230" spans="1:16382" ht="27" customHeight="1">
      <c r="C230" s="982" t="s">
        <v>144</v>
      </c>
      <c r="D230" s="983"/>
      <c r="E230" s="983"/>
      <c r="F230" s="983"/>
      <c r="G230" s="983"/>
      <c r="H230" s="983"/>
      <c r="I230" s="983"/>
      <c r="J230" s="719"/>
    </row>
    <row r="231" spans="1:16382" ht="27" customHeight="1">
      <c r="C231" s="988" t="s">
        <v>45</v>
      </c>
      <c r="D231" s="989"/>
      <c r="E231" s="989"/>
      <c r="F231" s="989"/>
      <c r="G231" s="989"/>
      <c r="H231" s="989"/>
      <c r="I231" s="989"/>
      <c r="J231" s="720"/>
    </row>
    <row r="232" spans="1:16382" ht="33" customHeight="1">
      <c r="C232" s="1010" t="s">
        <v>838</v>
      </c>
      <c r="D232" s="1011"/>
      <c r="E232" s="1011"/>
      <c r="F232" s="1011"/>
      <c r="G232" s="1011"/>
      <c r="H232" s="1011"/>
      <c r="I232" s="1011"/>
      <c r="J232" s="720"/>
    </row>
    <row r="233" spans="1:16382" ht="34" customHeight="1">
      <c r="C233" s="64" t="s">
        <v>145</v>
      </c>
      <c r="D233" s="56"/>
      <c r="E233" s="44"/>
      <c r="F233" s="43"/>
      <c r="G233" s="43"/>
      <c r="H233" s="43"/>
      <c r="I233" s="43"/>
      <c r="J233" s="720"/>
    </row>
    <row r="234" spans="1:16382" ht="27" customHeight="1">
      <c r="A234" s="99"/>
      <c r="B234" s="77"/>
      <c r="C234" s="65" t="s">
        <v>146</v>
      </c>
      <c r="D234" s="61"/>
      <c r="E234" s="72"/>
      <c r="F234" s="61"/>
      <c r="G234" s="61"/>
      <c r="H234" s="61"/>
      <c r="I234" s="61"/>
      <c r="J234" s="726"/>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c r="DF234" s="77"/>
      <c r="DG234" s="77"/>
      <c r="DH234" s="77"/>
      <c r="DI234" s="77"/>
      <c r="DJ234" s="77"/>
      <c r="DK234" s="77"/>
      <c r="DL234" s="77"/>
      <c r="DM234" s="77"/>
      <c r="DN234" s="77"/>
      <c r="DO234" s="77"/>
      <c r="DP234" s="77"/>
      <c r="DQ234" s="77"/>
      <c r="DR234" s="77"/>
      <c r="DS234" s="77"/>
      <c r="DT234" s="77"/>
      <c r="DU234" s="77"/>
      <c r="DV234" s="77"/>
      <c r="DW234" s="77"/>
      <c r="DX234" s="77"/>
      <c r="DY234" s="77"/>
      <c r="DZ234" s="77"/>
      <c r="EA234" s="77"/>
      <c r="EB234" s="77"/>
      <c r="EC234" s="77"/>
      <c r="ED234" s="77"/>
      <c r="EE234" s="77"/>
      <c r="EF234" s="77"/>
      <c r="EG234" s="77"/>
      <c r="EH234" s="77"/>
      <c r="EI234" s="77"/>
      <c r="EJ234" s="77"/>
      <c r="EK234" s="77"/>
      <c r="EL234" s="77"/>
      <c r="EM234" s="77"/>
      <c r="EN234" s="77"/>
      <c r="EO234" s="77"/>
      <c r="EP234" s="77"/>
      <c r="EQ234" s="77"/>
      <c r="ER234" s="77"/>
      <c r="ES234" s="77"/>
      <c r="ET234" s="77"/>
      <c r="EU234" s="77"/>
      <c r="EV234" s="77"/>
      <c r="EW234" s="77"/>
      <c r="EX234" s="77"/>
      <c r="EY234" s="77"/>
      <c r="EZ234" s="77"/>
      <c r="FA234" s="77"/>
      <c r="FB234" s="77"/>
      <c r="FC234" s="77"/>
      <c r="FD234" s="77"/>
      <c r="FE234" s="77"/>
      <c r="FF234" s="77"/>
      <c r="FG234" s="77"/>
      <c r="FH234" s="77"/>
      <c r="FI234" s="77"/>
      <c r="FJ234" s="77"/>
      <c r="FK234" s="77"/>
      <c r="FL234" s="77"/>
      <c r="FM234" s="77"/>
      <c r="FN234" s="77"/>
      <c r="FO234" s="77"/>
      <c r="FP234" s="77"/>
      <c r="FQ234" s="77"/>
      <c r="FR234" s="77"/>
      <c r="FS234" s="77"/>
      <c r="FT234" s="77"/>
      <c r="FU234" s="77"/>
      <c r="FV234" s="77"/>
      <c r="FW234" s="77"/>
      <c r="FX234" s="77"/>
      <c r="FY234" s="77"/>
      <c r="FZ234" s="77"/>
      <c r="GA234" s="77"/>
      <c r="GB234" s="77"/>
      <c r="GC234" s="77"/>
      <c r="GD234" s="77"/>
      <c r="GE234" s="77"/>
      <c r="GF234" s="77"/>
      <c r="GG234" s="77"/>
      <c r="GH234" s="77"/>
      <c r="GI234" s="77"/>
      <c r="GJ234" s="77"/>
      <c r="GK234" s="77"/>
      <c r="GL234" s="77"/>
      <c r="GM234" s="77"/>
      <c r="GN234" s="77"/>
      <c r="GO234" s="77"/>
      <c r="GP234" s="77"/>
      <c r="GQ234" s="77"/>
      <c r="GR234" s="77"/>
      <c r="GS234" s="77"/>
      <c r="GT234" s="77"/>
      <c r="GU234" s="77"/>
      <c r="GV234" s="77"/>
      <c r="GW234" s="77"/>
      <c r="GX234" s="77"/>
      <c r="GY234" s="77"/>
      <c r="GZ234" s="77"/>
      <c r="HA234" s="77"/>
      <c r="HB234" s="77"/>
      <c r="HC234" s="77"/>
      <c r="HD234" s="77"/>
      <c r="HE234" s="77"/>
      <c r="HF234" s="77"/>
      <c r="HG234" s="77"/>
      <c r="HH234" s="77"/>
      <c r="HI234" s="77"/>
      <c r="HJ234" s="77"/>
      <c r="HK234" s="77"/>
      <c r="HL234" s="77"/>
      <c r="HM234" s="77"/>
      <c r="HN234" s="77"/>
      <c r="HO234" s="77"/>
      <c r="HP234" s="77"/>
      <c r="HQ234" s="77"/>
      <c r="HR234" s="77"/>
      <c r="HS234" s="77"/>
      <c r="HT234" s="77"/>
      <c r="HU234" s="77"/>
      <c r="HV234" s="77"/>
      <c r="HW234" s="77"/>
      <c r="HX234" s="77"/>
      <c r="HY234" s="77"/>
      <c r="HZ234" s="77"/>
      <c r="IA234" s="77"/>
      <c r="IB234" s="77"/>
      <c r="IC234" s="77"/>
      <c r="ID234" s="77"/>
      <c r="IE234" s="77"/>
      <c r="IF234" s="77"/>
      <c r="IG234" s="77"/>
      <c r="IH234" s="77"/>
      <c r="II234" s="77"/>
      <c r="IJ234" s="77"/>
      <c r="IK234" s="77"/>
      <c r="IL234" s="77"/>
      <c r="IM234" s="77"/>
      <c r="IN234" s="77"/>
      <c r="IO234" s="77"/>
      <c r="IP234" s="77"/>
      <c r="IQ234" s="77"/>
      <c r="IR234" s="77"/>
      <c r="IS234" s="77"/>
      <c r="IT234" s="77"/>
      <c r="IU234" s="77"/>
      <c r="IV234" s="77"/>
      <c r="IW234" s="77"/>
      <c r="IX234" s="77"/>
      <c r="IY234" s="77"/>
      <c r="IZ234" s="77"/>
      <c r="JA234" s="77"/>
      <c r="JB234" s="77"/>
      <c r="JC234" s="77"/>
      <c r="JD234" s="77"/>
      <c r="JE234" s="77"/>
      <c r="JF234" s="77"/>
      <c r="JG234" s="77"/>
      <c r="JH234" s="77"/>
      <c r="JI234" s="77"/>
      <c r="JJ234" s="77"/>
      <c r="JK234" s="77"/>
      <c r="JL234" s="77"/>
      <c r="JM234" s="77"/>
      <c r="JN234" s="77"/>
      <c r="JO234" s="77"/>
      <c r="JP234" s="77"/>
      <c r="JQ234" s="77"/>
      <c r="JR234" s="77"/>
      <c r="JS234" s="77"/>
      <c r="JT234" s="77"/>
      <c r="JU234" s="77"/>
      <c r="JV234" s="77"/>
      <c r="JW234" s="77"/>
      <c r="JX234" s="77"/>
      <c r="JY234" s="77"/>
      <c r="JZ234" s="77"/>
      <c r="KA234" s="77"/>
      <c r="KB234" s="77"/>
      <c r="KC234" s="77"/>
      <c r="KD234" s="77"/>
      <c r="KE234" s="77"/>
      <c r="KF234" s="77"/>
      <c r="KG234" s="77"/>
      <c r="KH234" s="77"/>
      <c r="KI234" s="77"/>
      <c r="KJ234" s="77"/>
      <c r="KK234" s="77"/>
      <c r="KL234" s="77"/>
      <c r="KM234" s="77"/>
      <c r="KN234" s="77"/>
      <c r="KO234" s="77"/>
      <c r="KP234" s="77"/>
      <c r="KQ234" s="77"/>
      <c r="KR234" s="77"/>
      <c r="KS234" s="77"/>
      <c r="KT234" s="77"/>
      <c r="KU234" s="77"/>
      <c r="KV234" s="77"/>
      <c r="KW234" s="77"/>
      <c r="KX234" s="77"/>
      <c r="KY234" s="77"/>
      <c r="KZ234" s="77"/>
      <c r="LA234" s="77"/>
      <c r="LB234" s="77"/>
      <c r="LC234" s="77"/>
      <c r="LD234" s="77"/>
      <c r="LE234" s="77"/>
      <c r="LF234" s="77"/>
      <c r="LG234" s="77"/>
      <c r="LH234" s="77"/>
      <c r="LI234" s="77"/>
      <c r="LJ234" s="77"/>
      <c r="LK234" s="77"/>
      <c r="LL234" s="77"/>
      <c r="LM234" s="77"/>
      <c r="LN234" s="77"/>
      <c r="LO234" s="77"/>
      <c r="LP234" s="77"/>
      <c r="LQ234" s="77"/>
      <c r="LR234" s="77"/>
      <c r="LS234" s="77"/>
      <c r="LT234" s="77"/>
      <c r="LU234" s="77"/>
      <c r="LV234" s="77"/>
      <c r="LW234" s="77"/>
      <c r="LX234" s="77"/>
      <c r="LY234" s="77"/>
      <c r="LZ234" s="77"/>
      <c r="MA234" s="77"/>
      <c r="MB234" s="77"/>
      <c r="MC234" s="77"/>
      <c r="MD234" s="77"/>
      <c r="ME234" s="77"/>
      <c r="MF234" s="77"/>
      <c r="MG234" s="77"/>
      <c r="MH234" s="77"/>
      <c r="MI234" s="77"/>
      <c r="MJ234" s="77"/>
      <c r="MK234" s="77"/>
      <c r="ML234" s="77"/>
      <c r="MM234" s="77"/>
      <c r="MN234" s="77"/>
      <c r="MO234" s="77"/>
      <c r="MP234" s="77"/>
      <c r="MQ234" s="77"/>
      <c r="MR234" s="77"/>
      <c r="MS234" s="77"/>
      <c r="MT234" s="77"/>
      <c r="MU234" s="77"/>
      <c r="MV234" s="77"/>
      <c r="MW234" s="77"/>
      <c r="MX234" s="77"/>
      <c r="MY234" s="77"/>
      <c r="MZ234" s="77"/>
      <c r="NA234" s="77"/>
      <c r="NB234" s="77"/>
      <c r="NC234" s="77"/>
      <c r="ND234" s="77"/>
      <c r="NE234" s="77"/>
      <c r="NF234" s="77"/>
      <c r="NG234" s="77"/>
      <c r="NH234" s="77"/>
      <c r="NI234" s="77"/>
      <c r="NJ234" s="77"/>
      <c r="NK234" s="77"/>
      <c r="NL234" s="77"/>
      <c r="NM234" s="77"/>
      <c r="NN234" s="77"/>
      <c r="NO234" s="77"/>
      <c r="NP234" s="77"/>
      <c r="NQ234" s="77"/>
      <c r="NR234" s="77"/>
      <c r="NS234" s="77"/>
      <c r="NT234" s="77"/>
      <c r="NU234" s="77"/>
      <c r="NV234" s="77"/>
      <c r="NW234" s="77"/>
      <c r="NX234" s="77"/>
      <c r="NY234" s="77"/>
      <c r="NZ234" s="77"/>
      <c r="OA234" s="77"/>
      <c r="OB234" s="77"/>
      <c r="OC234" s="77"/>
      <c r="OD234" s="77"/>
      <c r="OE234" s="77"/>
      <c r="OF234" s="77"/>
      <c r="OG234" s="77"/>
      <c r="OH234" s="77"/>
      <c r="OI234" s="77"/>
      <c r="OJ234" s="77"/>
      <c r="OK234" s="77"/>
      <c r="OL234" s="77"/>
      <c r="OM234" s="77"/>
      <c r="ON234" s="77"/>
      <c r="OO234" s="77"/>
      <c r="OP234" s="77"/>
      <c r="OQ234" s="77"/>
      <c r="OR234" s="77"/>
      <c r="OS234" s="77"/>
      <c r="OT234" s="77"/>
      <c r="OU234" s="77"/>
      <c r="OV234" s="77"/>
      <c r="OW234" s="77"/>
      <c r="OX234" s="77"/>
      <c r="OY234" s="77"/>
      <c r="OZ234" s="77"/>
      <c r="PA234" s="77"/>
      <c r="PB234" s="77"/>
      <c r="PC234" s="77"/>
      <c r="PD234" s="77"/>
      <c r="PE234" s="77"/>
      <c r="PF234" s="77"/>
      <c r="PG234" s="77"/>
      <c r="PH234" s="77"/>
      <c r="PI234" s="77"/>
      <c r="PJ234" s="77"/>
      <c r="PK234" s="77"/>
      <c r="PL234" s="77"/>
      <c r="PM234" s="77"/>
      <c r="PN234" s="77"/>
      <c r="PO234" s="77"/>
      <c r="PP234" s="77"/>
      <c r="PQ234" s="77"/>
      <c r="PR234" s="77"/>
      <c r="PS234" s="77"/>
      <c r="PT234" s="77"/>
      <c r="PU234" s="77"/>
      <c r="PV234" s="77"/>
      <c r="PW234" s="77"/>
      <c r="PX234" s="77"/>
      <c r="PY234" s="77"/>
      <c r="PZ234" s="77"/>
      <c r="QA234" s="77"/>
      <c r="QB234" s="77"/>
      <c r="QC234" s="77"/>
      <c r="QD234" s="77"/>
      <c r="QE234" s="77"/>
      <c r="QF234" s="77"/>
      <c r="QG234" s="77"/>
      <c r="QH234" s="77"/>
      <c r="QI234" s="77"/>
      <c r="QJ234" s="77"/>
      <c r="QK234" s="77"/>
      <c r="QL234" s="77"/>
      <c r="QM234" s="77"/>
      <c r="QN234" s="77"/>
      <c r="QO234" s="77"/>
      <c r="QP234" s="77"/>
      <c r="QQ234" s="77"/>
      <c r="QR234" s="77"/>
      <c r="QS234" s="77"/>
      <c r="QT234" s="77"/>
      <c r="QU234" s="77"/>
      <c r="QV234" s="77"/>
      <c r="QW234" s="77"/>
      <c r="QX234" s="77"/>
      <c r="QY234" s="77"/>
      <c r="QZ234" s="77"/>
      <c r="RA234" s="77"/>
      <c r="RB234" s="77"/>
      <c r="RC234" s="77"/>
      <c r="RD234" s="77"/>
      <c r="RE234" s="77"/>
      <c r="RF234" s="77"/>
      <c r="RG234" s="77"/>
      <c r="RH234" s="77"/>
      <c r="RI234" s="77"/>
      <c r="RJ234" s="77"/>
      <c r="RK234" s="77"/>
      <c r="RL234" s="77"/>
      <c r="RM234" s="77"/>
      <c r="RN234" s="77"/>
      <c r="RO234" s="77"/>
      <c r="RP234" s="77"/>
      <c r="RQ234" s="77"/>
      <c r="RR234" s="77"/>
      <c r="RS234" s="77"/>
      <c r="RT234" s="77"/>
      <c r="RU234" s="77"/>
      <c r="RV234" s="77"/>
      <c r="RW234" s="77"/>
      <c r="RX234" s="77"/>
      <c r="RY234" s="77"/>
      <c r="RZ234" s="77"/>
      <c r="SA234" s="77"/>
      <c r="SB234" s="77"/>
      <c r="SC234" s="77"/>
      <c r="SD234" s="77"/>
      <c r="SE234" s="77"/>
      <c r="SF234" s="77"/>
      <c r="SG234" s="77"/>
      <c r="SH234" s="77"/>
      <c r="SI234" s="77"/>
      <c r="SJ234" s="77"/>
      <c r="SK234" s="77"/>
      <c r="SL234" s="77"/>
      <c r="SM234" s="77"/>
      <c r="SN234" s="77"/>
      <c r="SO234" s="77"/>
      <c r="SP234" s="77"/>
      <c r="SQ234" s="77"/>
      <c r="SR234" s="77"/>
      <c r="SS234" s="77"/>
      <c r="ST234" s="77"/>
      <c r="SU234" s="77"/>
      <c r="SV234" s="77"/>
      <c r="SW234" s="77"/>
      <c r="SX234" s="77"/>
      <c r="SY234" s="77"/>
      <c r="SZ234" s="77"/>
      <c r="TA234" s="77"/>
      <c r="TB234" s="77"/>
      <c r="TC234" s="77"/>
      <c r="TD234" s="77"/>
      <c r="TE234" s="77"/>
      <c r="TF234" s="77"/>
      <c r="TG234" s="77"/>
      <c r="TH234" s="77"/>
      <c r="TI234" s="77"/>
      <c r="TJ234" s="77"/>
      <c r="TK234" s="77"/>
      <c r="TL234" s="77"/>
      <c r="TM234" s="77"/>
      <c r="TN234" s="77"/>
      <c r="TO234" s="77"/>
      <c r="TP234" s="77"/>
      <c r="TQ234" s="77"/>
      <c r="TR234" s="77"/>
      <c r="TS234" s="77"/>
      <c r="TT234" s="77"/>
      <c r="TU234" s="77"/>
      <c r="TV234" s="77"/>
      <c r="TW234" s="77"/>
      <c r="TX234" s="77"/>
      <c r="TY234" s="77"/>
      <c r="TZ234" s="77"/>
      <c r="UA234" s="77"/>
      <c r="UB234" s="77"/>
      <c r="UC234" s="77"/>
      <c r="UD234" s="77"/>
      <c r="UE234" s="77"/>
      <c r="UF234" s="77"/>
      <c r="UG234" s="77"/>
      <c r="UH234" s="77"/>
      <c r="UI234" s="77"/>
      <c r="UJ234" s="77"/>
      <c r="UK234" s="77"/>
      <c r="UL234" s="77"/>
      <c r="UM234" s="77"/>
      <c r="UN234" s="77"/>
      <c r="UO234" s="77"/>
      <c r="UP234" s="77"/>
      <c r="UQ234" s="77"/>
      <c r="UR234" s="77"/>
      <c r="US234" s="77"/>
      <c r="UT234" s="77"/>
      <c r="UU234" s="77"/>
      <c r="UV234" s="77"/>
      <c r="UW234" s="77"/>
      <c r="UX234" s="77"/>
      <c r="UY234" s="77"/>
      <c r="UZ234" s="77"/>
      <c r="VA234" s="77"/>
      <c r="VB234" s="77"/>
      <c r="VC234" s="77"/>
      <c r="VD234" s="77"/>
      <c r="VE234" s="77"/>
      <c r="VF234" s="77"/>
      <c r="VG234" s="77"/>
      <c r="VH234" s="77"/>
      <c r="VI234" s="77"/>
      <c r="VJ234" s="77"/>
      <c r="VK234" s="77"/>
      <c r="VL234" s="77"/>
      <c r="VM234" s="77"/>
      <c r="VN234" s="77"/>
      <c r="VO234" s="77"/>
      <c r="VP234" s="77"/>
      <c r="VQ234" s="77"/>
      <c r="VR234" s="77"/>
      <c r="VS234" s="77"/>
      <c r="VT234" s="77"/>
      <c r="VU234" s="77"/>
      <c r="VV234" s="77"/>
      <c r="VW234" s="77"/>
      <c r="VX234" s="77"/>
      <c r="VY234" s="77"/>
      <c r="VZ234" s="77"/>
      <c r="WA234" s="77"/>
      <c r="WB234" s="77"/>
      <c r="WC234" s="77"/>
      <c r="WD234" s="77"/>
      <c r="WE234" s="77"/>
      <c r="WF234" s="77"/>
      <c r="WG234" s="77"/>
      <c r="WH234" s="77"/>
      <c r="WI234" s="77"/>
      <c r="WJ234" s="77"/>
      <c r="WK234" s="77"/>
      <c r="WL234" s="77"/>
      <c r="WM234" s="77"/>
      <c r="WN234" s="77"/>
      <c r="WO234" s="77"/>
      <c r="WP234" s="77"/>
      <c r="WQ234" s="77"/>
      <c r="WR234" s="77"/>
      <c r="WS234" s="77"/>
      <c r="WT234" s="77"/>
      <c r="WU234" s="77"/>
      <c r="WV234" s="77"/>
      <c r="WW234" s="77"/>
      <c r="WX234" s="77"/>
      <c r="WY234" s="77"/>
      <c r="WZ234" s="77"/>
      <c r="XA234" s="77"/>
      <c r="XB234" s="77"/>
      <c r="XC234" s="77"/>
      <c r="XD234" s="77"/>
      <c r="XE234" s="77"/>
      <c r="XF234" s="77"/>
      <c r="XG234" s="77"/>
      <c r="XH234" s="77"/>
      <c r="XI234" s="77"/>
      <c r="XJ234" s="77"/>
      <c r="XK234" s="77"/>
      <c r="XL234" s="77"/>
      <c r="XM234" s="77"/>
      <c r="XN234" s="77"/>
      <c r="XO234" s="77"/>
      <c r="XP234" s="77"/>
      <c r="XQ234" s="77"/>
      <c r="XR234" s="77"/>
      <c r="XS234" s="77"/>
      <c r="XT234" s="77"/>
      <c r="XU234" s="77"/>
      <c r="XV234" s="77"/>
      <c r="XW234" s="77"/>
      <c r="XX234" s="77"/>
      <c r="XY234" s="77"/>
      <c r="XZ234" s="77"/>
      <c r="YA234" s="77"/>
      <c r="YB234" s="77"/>
      <c r="YC234" s="77"/>
      <c r="YD234" s="77"/>
      <c r="YE234" s="77"/>
      <c r="YF234" s="77"/>
      <c r="YG234" s="77"/>
      <c r="YH234" s="77"/>
      <c r="YI234" s="77"/>
      <c r="YJ234" s="77"/>
      <c r="YK234" s="77"/>
      <c r="YL234" s="77"/>
      <c r="YM234" s="77"/>
      <c r="YN234" s="77"/>
      <c r="YO234" s="77"/>
      <c r="YP234" s="77"/>
      <c r="YQ234" s="77"/>
      <c r="YR234" s="77"/>
      <c r="YS234" s="77"/>
      <c r="YT234" s="77"/>
      <c r="YU234" s="77"/>
      <c r="YV234" s="77"/>
      <c r="YW234" s="77"/>
      <c r="YX234" s="77"/>
      <c r="YY234" s="77"/>
      <c r="YZ234" s="77"/>
      <c r="ZA234" s="77"/>
      <c r="ZB234" s="77"/>
      <c r="ZC234" s="77"/>
      <c r="ZD234" s="77"/>
      <c r="ZE234" s="77"/>
      <c r="ZF234" s="77"/>
      <c r="ZG234" s="77"/>
      <c r="ZH234" s="77"/>
      <c r="ZI234" s="77"/>
      <c r="ZJ234" s="77"/>
      <c r="ZK234" s="77"/>
      <c r="ZL234" s="77"/>
      <c r="ZM234" s="77"/>
      <c r="ZN234" s="77"/>
      <c r="ZO234" s="77"/>
      <c r="ZP234" s="77"/>
      <c r="ZQ234" s="77"/>
      <c r="ZR234" s="77"/>
      <c r="ZS234" s="77"/>
      <c r="ZT234" s="77"/>
      <c r="ZU234" s="77"/>
      <c r="ZV234" s="77"/>
      <c r="ZW234" s="77"/>
      <c r="ZX234" s="77"/>
      <c r="ZY234" s="77"/>
      <c r="ZZ234" s="77"/>
      <c r="AAA234" s="77"/>
      <c r="AAB234" s="77"/>
      <c r="AAC234" s="77"/>
      <c r="AAD234" s="77"/>
      <c r="AAE234" s="77"/>
      <c r="AAF234" s="77"/>
      <c r="AAG234" s="77"/>
      <c r="AAH234" s="77"/>
      <c r="AAI234" s="77"/>
      <c r="AAJ234" s="77"/>
      <c r="AAK234" s="77"/>
      <c r="AAL234" s="77"/>
      <c r="AAM234" s="77"/>
      <c r="AAN234" s="77"/>
      <c r="AAO234" s="77"/>
      <c r="AAP234" s="77"/>
      <c r="AAQ234" s="77"/>
      <c r="AAR234" s="77"/>
      <c r="AAS234" s="77"/>
      <c r="AAT234" s="77"/>
      <c r="AAU234" s="77"/>
      <c r="AAV234" s="77"/>
      <c r="AAW234" s="77"/>
      <c r="AAX234" s="77"/>
      <c r="AAY234" s="77"/>
      <c r="AAZ234" s="77"/>
      <c r="ABA234" s="77"/>
      <c r="ABB234" s="77"/>
      <c r="ABC234" s="77"/>
      <c r="ABD234" s="77"/>
      <c r="ABE234" s="77"/>
      <c r="ABF234" s="77"/>
      <c r="ABG234" s="77"/>
      <c r="ABH234" s="77"/>
      <c r="ABI234" s="77"/>
      <c r="ABJ234" s="77"/>
      <c r="ABK234" s="77"/>
      <c r="ABL234" s="77"/>
      <c r="ABM234" s="77"/>
      <c r="ABN234" s="77"/>
      <c r="ABO234" s="77"/>
      <c r="ABP234" s="77"/>
      <c r="ABQ234" s="77"/>
      <c r="ABR234" s="77"/>
      <c r="ABS234" s="77"/>
      <c r="ABT234" s="77"/>
      <c r="ABU234" s="77"/>
      <c r="ABV234" s="77"/>
      <c r="ABW234" s="77"/>
      <c r="ABX234" s="77"/>
      <c r="ABY234" s="77"/>
      <c r="ABZ234" s="77"/>
      <c r="ACA234" s="77"/>
      <c r="ACB234" s="77"/>
      <c r="ACC234" s="77"/>
      <c r="ACD234" s="77"/>
      <c r="ACE234" s="77"/>
      <c r="ACF234" s="77"/>
      <c r="ACG234" s="77"/>
      <c r="ACH234" s="77"/>
      <c r="ACI234" s="77"/>
      <c r="ACJ234" s="77"/>
      <c r="ACK234" s="77"/>
      <c r="ACL234" s="77"/>
      <c r="ACM234" s="77"/>
      <c r="ACN234" s="77"/>
      <c r="ACO234" s="77"/>
      <c r="ACP234" s="77"/>
      <c r="ACQ234" s="77"/>
      <c r="ACR234" s="77"/>
      <c r="ACS234" s="77"/>
      <c r="ACT234" s="77"/>
      <c r="ACU234" s="77"/>
      <c r="ACV234" s="77"/>
      <c r="ACW234" s="77"/>
      <c r="ACX234" s="77"/>
      <c r="ACY234" s="77"/>
      <c r="ACZ234" s="77"/>
      <c r="ADA234" s="77"/>
      <c r="ADB234" s="77"/>
      <c r="ADC234" s="77"/>
      <c r="ADD234" s="77"/>
      <c r="ADE234" s="77"/>
      <c r="ADF234" s="77"/>
      <c r="ADG234" s="77"/>
      <c r="ADH234" s="77"/>
      <c r="ADI234" s="77"/>
      <c r="ADJ234" s="77"/>
      <c r="ADK234" s="77"/>
      <c r="ADL234" s="77"/>
      <c r="ADM234" s="77"/>
      <c r="ADN234" s="77"/>
      <c r="ADO234" s="77"/>
      <c r="ADP234" s="77"/>
      <c r="ADQ234" s="77"/>
      <c r="ADR234" s="77"/>
      <c r="ADS234" s="77"/>
      <c r="ADT234" s="77"/>
      <c r="ADU234" s="77"/>
      <c r="ADV234" s="77"/>
      <c r="ADW234" s="77"/>
      <c r="ADX234" s="77"/>
      <c r="ADY234" s="77"/>
      <c r="ADZ234" s="77"/>
      <c r="AEA234" s="77"/>
      <c r="AEB234" s="77"/>
      <c r="AEC234" s="77"/>
      <c r="AED234" s="77"/>
      <c r="AEE234" s="77"/>
      <c r="AEF234" s="77"/>
      <c r="AEG234" s="77"/>
      <c r="AEH234" s="77"/>
      <c r="AEI234" s="77"/>
      <c r="AEJ234" s="77"/>
      <c r="AEK234" s="77"/>
      <c r="AEL234" s="77"/>
      <c r="AEM234" s="77"/>
      <c r="AEN234" s="77"/>
      <c r="AEO234" s="77"/>
      <c r="AEP234" s="77"/>
      <c r="AEQ234" s="77"/>
      <c r="AER234" s="77"/>
      <c r="AES234" s="77"/>
      <c r="AET234" s="77"/>
      <c r="AEU234" s="77"/>
      <c r="AEV234" s="77"/>
      <c r="AEW234" s="77"/>
      <c r="AEX234" s="77"/>
      <c r="AEY234" s="77"/>
      <c r="AEZ234" s="77"/>
      <c r="AFA234" s="77"/>
      <c r="AFB234" s="77"/>
      <c r="AFC234" s="77"/>
      <c r="AFD234" s="77"/>
      <c r="AFE234" s="77"/>
      <c r="AFF234" s="77"/>
      <c r="AFG234" s="77"/>
      <c r="AFH234" s="77"/>
      <c r="AFI234" s="77"/>
      <c r="AFJ234" s="77"/>
      <c r="AFK234" s="77"/>
      <c r="AFL234" s="77"/>
      <c r="AFM234" s="77"/>
      <c r="AFN234" s="77"/>
      <c r="AFO234" s="77"/>
      <c r="AFP234" s="77"/>
      <c r="AFQ234" s="77"/>
      <c r="AFR234" s="77"/>
      <c r="AFS234" s="77"/>
      <c r="AFT234" s="77"/>
      <c r="AFU234" s="77"/>
      <c r="AFV234" s="77"/>
      <c r="AFW234" s="77"/>
      <c r="AFX234" s="77"/>
      <c r="AFY234" s="77"/>
      <c r="AFZ234" s="77"/>
      <c r="AGA234" s="77"/>
      <c r="AGB234" s="77"/>
      <c r="AGC234" s="77"/>
      <c r="AGD234" s="77"/>
      <c r="AGE234" s="77"/>
      <c r="AGF234" s="77"/>
      <c r="AGG234" s="77"/>
      <c r="AGH234" s="77"/>
      <c r="AGI234" s="77"/>
      <c r="AGJ234" s="77"/>
      <c r="AGK234" s="77"/>
      <c r="AGL234" s="77"/>
      <c r="AGM234" s="77"/>
      <c r="AGN234" s="77"/>
      <c r="AGO234" s="77"/>
      <c r="AGP234" s="77"/>
      <c r="AGQ234" s="77"/>
      <c r="AGR234" s="77"/>
      <c r="AGS234" s="77"/>
      <c r="AGT234" s="77"/>
      <c r="AGU234" s="77"/>
      <c r="AGV234" s="77"/>
      <c r="AGW234" s="77"/>
      <c r="AGX234" s="77"/>
      <c r="AGY234" s="77"/>
      <c r="AGZ234" s="77"/>
      <c r="AHA234" s="77"/>
      <c r="AHB234" s="77"/>
      <c r="AHC234" s="77"/>
      <c r="AHD234" s="77"/>
      <c r="AHE234" s="77"/>
      <c r="AHF234" s="77"/>
      <c r="AHG234" s="77"/>
      <c r="AHH234" s="77"/>
      <c r="AHI234" s="77"/>
      <c r="AHJ234" s="77"/>
      <c r="AHK234" s="77"/>
      <c r="AHL234" s="77"/>
      <c r="AHM234" s="77"/>
      <c r="AHN234" s="77"/>
      <c r="AHO234" s="77"/>
      <c r="AHP234" s="77"/>
      <c r="AHQ234" s="77"/>
      <c r="AHR234" s="77"/>
      <c r="AHS234" s="77"/>
      <c r="AHT234" s="77"/>
      <c r="AHU234" s="77"/>
      <c r="AHV234" s="77"/>
      <c r="AHW234" s="77"/>
      <c r="AHX234" s="77"/>
      <c r="AHY234" s="77"/>
      <c r="AHZ234" s="77"/>
      <c r="AIA234" s="77"/>
      <c r="AIB234" s="77"/>
      <c r="AIC234" s="77"/>
      <c r="AID234" s="77"/>
      <c r="AIE234" s="77"/>
      <c r="AIF234" s="77"/>
      <c r="AIG234" s="77"/>
      <c r="AIH234" s="77"/>
      <c r="AII234" s="77"/>
      <c r="AIJ234" s="77"/>
      <c r="AIK234" s="77"/>
      <c r="AIL234" s="77"/>
      <c r="AIM234" s="77"/>
      <c r="AIN234" s="77"/>
      <c r="AIO234" s="77"/>
      <c r="AIP234" s="77"/>
      <c r="AIQ234" s="77"/>
      <c r="AIR234" s="77"/>
      <c r="AIS234" s="77"/>
      <c r="AIT234" s="77"/>
      <c r="AIU234" s="77"/>
      <c r="AIV234" s="77"/>
      <c r="AIW234" s="77"/>
      <c r="AIX234" s="77"/>
      <c r="AIY234" s="77"/>
      <c r="AIZ234" s="77"/>
      <c r="AJA234" s="77"/>
      <c r="AJB234" s="77"/>
      <c r="AJC234" s="77"/>
      <c r="AJD234" s="77"/>
      <c r="AJE234" s="77"/>
      <c r="AJF234" s="77"/>
      <c r="AJG234" s="77"/>
      <c r="AJH234" s="77"/>
      <c r="AJI234" s="77"/>
      <c r="AJJ234" s="77"/>
      <c r="AJK234" s="77"/>
      <c r="AJL234" s="77"/>
      <c r="AJM234" s="77"/>
      <c r="AJN234" s="77"/>
      <c r="AJO234" s="77"/>
      <c r="AJP234" s="77"/>
      <c r="AJQ234" s="77"/>
      <c r="AJR234" s="77"/>
      <c r="AJS234" s="77"/>
      <c r="AJT234" s="77"/>
      <c r="AJU234" s="77"/>
      <c r="AJV234" s="77"/>
      <c r="AJW234" s="77"/>
      <c r="AJX234" s="77"/>
      <c r="AJY234" s="77"/>
      <c r="AJZ234" s="77"/>
      <c r="AKA234" s="77"/>
      <c r="AKB234" s="77"/>
      <c r="AKC234" s="77"/>
      <c r="AKD234" s="77"/>
      <c r="AKE234" s="77"/>
      <c r="AKF234" s="77"/>
      <c r="AKG234" s="77"/>
      <c r="AKH234" s="77"/>
      <c r="AKI234" s="77"/>
      <c r="AKJ234" s="77"/>
      <c r="AKK234" s="77"/>
      <c r="AKL234" s="77"/>
      <c r="AKM234" s="77"/>
      <c r="AKN234" s="77"/>
      <c r="AKO234" s="77"/>
      <c r="AKP234" s="77"/>
      <c r="AKQ234" s="77"/>
      <c r="AKR234" s="77"/>
      <c r="AKS234" s="77"/>
      <c r="AKT234" s="77"/>
      <c r="AKU234" s="77"/>
      <c r="AKV234" s="77"/>
      <c r="AKW234" s="77"/>
      <c r="AKX234" s="77"/>
      <c r="AKY234" s="77"/>
      <c r="AKZ234" s="77"/>
      <c r="ALA234" s="77"/>
      <c r="ALB234" s="77"/>
      <c r="ALC234" s="77"/>
      <c r="ALD234" s="77"/>
      <c r="ALE234" s="77"/>
      <c r="ALF234" s="77"/>
      <c r="ALG234" s="77"/>
      <c r="ALH234" s="77"/>
      <c r="ALI234" s="77"/>
      <c r="ALJ234" s="77"/>
      <c r="ALK234" s="77"/>
      <c r="ALL234" s="77"/>
      <c r="ALM234" s="77"/>
      <c r="ALN234" s="77"/>
      <c r="ALO234" s="77"/>
      <c r="ALP234" s="77"/>
      <c r="ALQ234" s="77"/>
      <c r="ALR234" s="77"/>
      <c r="ALS234" s="77"/>
      <c r="ALT234" s="77"/>
      <c r="ALU234" s="77"/>
      <c r="ALV234" s="77"/>
      <c r="ALW234" s="77"/>
      <c r="ALX234" s="77"/>
      <c r="ALY234" s="77"/>
      <c r="ALZ234" s="77"/>
      <c r="AMA234" s="77"/>
      <c r="AMB234" s="77"/>
      <c r="AMC234" s="77"/>
      <c r="AMD234" s="77"/>
      <c r="AME234" s="77"/>
      <c r="AMF234" s="77"/>
      <c r="AMG234" s="77"/>
      <c r="AMH234" s="77"/>
      <c r="AMI234" s="77"/>
      <c r="AMJ234" s="77"/>
      <c r="AMK234" s="77"/>
      <c r="AML234" s="77"/>
      <c r="AMM234" s="77"/>
      <c r="AMN234" s="77"/>
      <c r="AMO234" s="77"/>
      <c r="AMP234" s="77"/>
      <c r="AMQ234" s="77"/>
      <c r="AMR234" s="77"/>
      <c r="AMS234" s="77"/>
      <c r="AMT234" s="77"/>
      <c r="AMU234" s="77"/>
      <c r="AMV234" s="77"/>
      <c r="AMW234" s="77"/>
      <c r="AMX234" s="77"/>
      <c r="AMY234" s="77"/>
      <c r="AMZ234" s="77"/>
      <c r="ANA234" s="77"/>
      <c r="ANB234" s="77"/>
      <c r="ANC234" s="77"/>
      <c r="AND234" s="77"/>
      <c r="ANE234" s="77"/>
      <c r="ANF234" s="77"/>
      <c r="ANG234" s="77"/>
      <c r="ANH234" s="77"/>
      <c r="ANI234" s="77"/>
      <c r="ANJ234" s="77"/>
      <c r="ANK234" s="77"/>
      <c r="ANL234" s="77"/>
      <c r="ANM234" s="77"/>
      <c r="ANN234" s="77"/>
      <c r="ANO234" s="77"/>
      <c r="ANP234" s="77"/>
      <c r="ANQ234" s="77"/>
      <c r="ANR234" s="77"/>
      <c r="ANS234" s="77"/>
      <c r="ANT234" s="77"/>
      <c r="ANU234" s="77"/>
      <c r="ANV234" s="77"/>
      <c r="ANW234" s="77"/>
      <c r="ANX234" s="77"/>
      <c r="ANY234" s="77"/>
      <c r="ANZ234" s="77"/>
      <c r="AOA234" s="77"/>
      <c r="AOB234" s="77"/>
      <c r="AOC234" s="77"/>
      <c r="AOD234" s="77"/>
      <c r="AOE234" s="77"/>
      <c r="AOF234" s="77"/>
      <c r="AOG234" s="77"/>
      <c r="AOH234" s="77"/>
      <c r="AOI234" s="77"/>
      <c r="AOJ234" s="77"/>
      <c r="AOK234" s="77"/>
      <c r="AOL234" s="77"/>
      <c r="AOM234" s="77"/>
      <c r="AON234" s="77"/>
      <c r="AOO234" s="77"/>
      <c r="AOP234" s="77"/>
      <c r="AOQ234" s="77"/>
      <c r="AOR234" s="77"/>
      <c r="AOS234" s="77"/>
      <c r="AOT234" s="77"/>
      <c r="AOU234" s="77"/>
      <c r="AOV234" s="77"/>
      <c r="AOW234" s="77"/>
      <c r="AOX234" s="77"/>
      <c r="AOY234" s="77"/>
      <c r="AOZ234" s="77"/>
      <c r="APA234" s="77"/>
      <c r="APB234" s="77"/>
      <c r="APC234" s="77"/>
      <c r="APD234" s="77"/>
      <c r="APE234" s="77"/>
      <c r="APF234" s="77"/>
      <c r="APG234" s="77"/>
      <c r="APH234" s="77"/>
      <c r="API234" s="77"/>
      <c r="APJ234" s="77"/>
      <c r="APK234" s="77"/>
      <c r="APL234" s="77"/>
      <c r="APM234" s="77"/>
      <c r="APN234" s="77"/>
      <c r="APO234" s="77"/>
      <c r="APP234" s="77"/>
      <c r="APQ234" s="77"/>
      <c r="APR234" s="77"/>
      <c r="APS234" s="77"/>
      <c r="APT234" s="77"/>
      <c r="APU234" s="77"/>
      <c r="APV234" s="77"/>
      <c r="APW234" s="77"/>
      <c r="APX234" s="77"/>
      <c r="APY234" s="77"/>
      <c r="APZ234" s="77"/>
      <c r="AQA234" s="77"/>
      <c r="AQB234" s="77"/>
      <c r="AQC234" s="77"/>
      <c r="AQD234" s="77"/>
      <c r="AQE234" s="77"/>
      <c r="AQF234" s="77"/>
      <c r="AQG234" s="77"/>
      <c r="AQH234" s="77"/>
      <c r="AQI234" s="77"/>
      <c r="AQJ234" s="77"/>
      <c r="AQK234" s="77"/>
      <c r="AQL234" s="77"/>
      <c r="AQM234" s="77"/>
      <c r="AQN234" s="77"/>
      <c r="AQO234" s="77"/>
      <c r="AQP234" s="77"/>
      <c r="AQQ234" s="77"/>
      <c r="AQR234" s="77"/>
      <c r="AQS234" s="77"/>
      <c r="AQT234" s="77"/>
      <c r="AQU234" s="77"/>
      <c r="AQV234" s="77"/>
      <c r="AQW234" s="77"/>
      <c r="AQX234" s="77"/>
      <c r="AQY234" s="77"/>
      <c r="AQZ234" s="77"/>
      <c r="ARA234" s="77"/>
      <c r="ARB234" s="77"/>
      <c r="ARC234" s="77"/>
      <c r="ARD234" s="77"/>
      <c r="ARE234" s="77"/>
      <c r="ARF234" s="77"/>
      <c r="ARG234" s="77"/>
      <c r="ARH234" s="77"/>
      <c r="ARI234" s="77"/>
      <c r="ARJ234" s="77"/>
      <c r="ARK234" s="77"/>
      <c r="ARL234" s="77"/>
      <c r="ARM234" s="77"/>
      <c r="ARN234" s="77"/>
      <c r="ARO234" s="77"/>
      <c r="ARP234" s="77"/>
      <c r="ARQ234" s="77"/>
      <c r="ARR234" s="77"/>
      <c r="ARS234" s="77"/>
      <c r="ART234" s="77"/>
      <c r="ARU234" s="77"/>
      <c r="ARV234" s="77"/>
      <c r="ARW234" s="77"/>
      <c r="ARX234" s="77"/>
      <c r="ARY234" s="77"/>
      <c r="ARZ234" s="77"/>
      <c r="ASA234" s="77"/>
      <c r="ASB234" s="77"/>
      <c r="ASC234" s="77"/>
      <c r="ASD234" s="77"/>
      <c r="ASE234" s="77"/>
      <c r="ASF234" s="77"/>
      <c r="ASG234" s="77"/>
      <c r="ASH234" s="77"/>
      <c r="ASI234" s="77"/>
      <c r="ASJ234" s="77"/>
      <c r="ASK234" s="77"/>
      <c r="ASL234" s="77"/>
      <c r="ASM234" s="77"/>
      <c r="ASN234" s="77"/>
      <c r="ASO234" s="77"/>
      <c r="ASP234" s="77"/>
      <c r="ASQ234" s="77"/>
      <c r="ASR234" s="77"/>
      <c r="ASS234" s="77"/>
      <c r="AST234" s="77"/>
      <c r="ASU234" s="77"/>
      <c r="ASV234" s="77"/>
      <c r="ASW234" s="77"/>
      <c r="ASX234" s="77"/>
      <c r="ASY234" s="77"/>
      <c r="ASZ234" s="77"/>
      <c r="ATA234" s="77"/>
      <c r="ATB234" s="77"/>
      <c r="ATC234" s="77"/>
      <c r="ATD234" s="77"/>
      <c r="ATE234" s="77"/>
      <c r="ATF234" s="77"/>
      <c r="ATG234" s="77"/>
      <c r="ATH234" s="77"/>
      <c r="ATI234" s="77"/>
      <c r="ATJ234" s="77"/>
      <c r="ATK234" s="77"/>
      <c r="ATL234" s="77"/>
      <c r="ATM234" s="77"/>
      <c r="ATN234" s="77"/>
      <c r="ATO234" s="77"/>
      <c r="ATP234" s="77"/>
      <c r="ATQ234" s="77"/>
      <c r="ATR234" s="77"/>
      <c r="ATS234" s="77"/>
      <c r="ATT234" s="77"/>
      <c r="ATU234" s="77"/>
      <c r="ATV234" s="77"/>
      <c r="ATW234" s="77"/>
      <c r="ATX234" s="77"/>
      <c r="ATY234" s="77"/>
      <c r="ATZ234" s="77"/>
      <c r="AUA234" s="77"/>
      <c r="AUB234" s="77"/>
      <c r="AUC234" s="77"/>
      <c r="AUD234" s="77"/>
      <c r="AUE234" s="77"/>
      <c r="AUF234" s="77"/>
      <c r="AUG234" s="77"/>
      <c r="AUH234" s="77"/>
      <c r="AUI234" s="77"/>
      <c r="AUJ234" s="77"/>
      <c r="AUK234" s="77"/>
      <c r="AUL234" s="77"/>
      <c r="AUM234" s="77"/>
      <c r="AUN234" s="77"/>
      <c r="AUO234" s="77"/>
      <c r="AUP234" s="77"/>
      <c r="AUQ234" s="77"/>
      <c r="AUR234" s="77"/>
      <c r="AUS234" s="77"/>
      <c r="AUT234" s="77"/>
      <c r="AUU234" s="77"/>
      <c r="AUV234" s="77"/>
      <c r="AUW234" s="77"/>
      <c r="AUX234" s="77"/>
      <c r="AUY234" s="77"/>
      <c r="AUZ234" s="77"/>
      <c r="AVA234" s="77"/>
      <c r="AVB234" s="77"/>
      <c r="AVC234" s="77"/>
      <c r="AVD234" s="77"/>
      <c r="AVE234" s="77"/>
      <c r="AVF234" s="77"/>
      <c r="AVG234" s="77"/>
      <c r="AVH234" s="77"/>
      <c r="AVI234" s="77"/>
      <c r="AVJ234" s="77"/>
      <c r="AVK234" s="77"/>
      <c r="AVL234" s="77"/>
      <c r="AVM234" s="77"/>
      <c r="AVN234" s="77"/>
      <c r="AVO234" s="77"/>
      <c r="AVP234" s="77"/>
      <c r="AVQ234" s="77"/>
      <c r="AVR234" s="77"/>
      <c r="AVS234" s="77"/>
      <c r="AVT234" s="77"/>
      <c r="AVU234" s="77"/>
      <c r="AVV234" s="77"/>
      <c r="AVW234" s="77"/>
      <c r="AVX234" s="77"/>
      <c r="AVY234" s="77"/>
      <c r="AVZ234" s="77"/>
      <c r="AWA234" s="77"/>
      <c r="AWB234" s="77"/>
      <c r="AWC234" s="77"/>
      <c r="AWD234" s="77"/>
      <c r="AWE234" s="77"/>
      <c r="AWF234" s="77"/>
      <c r="AWG234" s="77"/>
      <c r="AWH234" s="77"/>
      <c r="AWI234" s="77"/>
      <c r="AWJ234" s="77"/>
      <c r="AWK234" s="77"/>
      <c r="AWL234" s="77"/>
      <c r="AWM234" s="77"/>
      <c r="AWN234" s="77"/>
      <c r="AWO234" s="77"/>
      <c r="AWP234" s="77"/>
      <c r="AWQ234" s="77"/>
      <c r="AWR234" s="77"/>
      <c r="AWS234" s="77"/>
      <c r="AWT234" s="77"/>
      <c r="AWU234" s="77"/>
      <c r="AWV234" s="77"/>
      <c r="AWW234" s="77"/>
      <c r="AWX234" s="77"/>
      <c r="AWY234" s="77"/>
      <c r="AWZ234" s="77"/>
      <c r="AXA234" s="77"/>
      <c r="AXB234" s="77"/>
      <c r="AXC234" s="77"/>
      <c r="AXD234" s="77"/>
      <c r="AXE234" s="77"/>
      <c r="AXF234" s="77"/>
      <c r="AXG234" s="77"/>
      <c r="AXH234" s="77"/>
      <c r="AXI234" s="77"/>
      <c r="AXJ234" s="77"/>
      <c r="AXK234" s="77"/>
      <c r="AXL234" s="77"/>
      <c r="AXM234" s="77"/>
      <c r="AXN234" s="77"/>
      <c r="AXO234" s="77"/>
      <c r="AXP234" s="77"/>
      <c r="AXQ234" s="77"/>
      <c r="AXR234" s="77"/>
      <c r="AXS234" s="77"/>
      <c r="AXT234" s="77"/>
      <c r="AXU234" s="77"/>
      <c r="AXV234" s="77"/>
      <c r="AXW234" s="77"/>
      <c r="AXX234" s="77"/>
      <c r="AXY234" s="77"/>
      <c r="AXZ234" s="77"/>
      <c r="AYA234" s="77"/>
      <c r="AYB234" s="77"/>
      <c r="AYC234" s="77"/>
      <c r="AYD234" s="77"/>
      <c r="AYE234" s="77"/>
      <c r="AYF234" s="77"/>
      <c r="AYG234" s="77"/>
      <c r="AYH234" s="77"/>
      <c r="AYI234" s="77"/>
      <c r="AYJ234" s="77"/>
      <c r="AYK234" s="77"/>
      <c r="AYL234" s="77"/>
      <c r="AYM234" s="77"/>
      <c r="AYN234" s="77"/>
      <c r="AYO234" s="77"/>
      <c r="AYP234" s="77"/>
      <c r="AYQ234" s="77"/>
      <c r="AYR234" s="77"/>
      <c r="AYS234" s="77"/>
      <c r="AYT234" s="77"/>
      <c r="AYU234" s="77"/>
      <c r="AYV234" s="77"/>
      <c r="AYW234" s="77"/>
      <c r="AYX234" s="77"/>
      <c r="AYY234" s="77"/>
      <c r="AYZ234" s="77"/>
      <c r="AZA234" s="77"/>
      <c r="AZB234" s="77"/>
      <c r="AZC234" s="77"/>
      <c r="AZD234" s="77"/>
      <c r="AZE234" s="77"/>
      <c r="AZF234" s="77"/>
      <c r="AZG234" s="77"/>
      <c r="AZH234" s="77"/>
      <c r="AZI234" s="77"/>
      <c r="AZJ234" s="77"/>
      <c r="AZK234" s="77"/>
      <c r="AZL234" s="77"/>
      <c r="AZM234" s="77"/>
      <c r="AZN234" s="77"/>
      <c r="AZO234" s="77"/>
      <c r="AZP234" s="77"/>
      <c r="AZQ234" s="77"/>
      <c r="AZR234" s="77"/>
      <c r="AZS234" s="77"/>
      <c r="AZT234" s="77"/>
      <c r="AZU234" s="77"/>
      <c r="AZV234" s="77"/>
      <c r="AZW234" s="77"/>
      <c r="AZX234" s="77"/>
      <c r="AZY234" s="77"/>
      <c r="AZZ234" s="77"/>
      <c r="BAA234" s="77"/>
      <c r="BAB234" s="77"/>
      <c r="BAC234" s="77"/>
      <c r="BAD234" s="77"/>
      <c r="BAE234" s="77"/>
      <c r="BAF234" s="77"/>
      <c r="BAG234" s="77"/>
      <c r="BAH234" s="77"/>
      <c r="BAI234" s="77"/>
      <c r="BAJ234" s="77"/>
      <c r="BAK234" s="77"/>
      <c r="BAL234" s="77"/>
      <c r="BAM234" s="77"/>
      <c r="BAN234" s="77"/>
      <c r="BAO234" s="77"/>
      <c r="BAP234" s="77"/>
      <c r="BAQ234" s="77"/>
      <c r="BAR234" s="77"/>
      <c r="BAS234" s="77"/>
      <c r="BAT234" s="77"/>
      <c r="BAU234" s="77"/>
      <c r="BAV234" s="77"/>
      <c r="BAW234" s="77"/>
      <c r="BAX234" s="77"/>
      <c r="BAY234" s="77"/>
      <c r="BAZ234" s="77"/>
      <c r="BBA234" s="77"/>
      <c r="BBB234" s="77"/>
      <c r="BBC234" s="77"/>
      <c r="BBD234" s="77"/>
      <c r="BBE234" s="77"/>
      <c r="BBF234" s="77"/>
      <c r="BBG234" s="77"/>
      <c r="BBH234" s="77"/>
      <c r="BBI234" s="77"/>
      <c r="BBJ234" s="77"/>
      <c r="BBK234" s="77"/>
      <c r="BBL234" s="77"/>
      <c r="BBM234" s="77"/>
      <c r="BBN234" s="77"/>
      <c r="BBO234" s="77"/>
      <c r="BBP234" s="77"/>
      <c r="BBQ234" s="77"/>
      <c r="BBR234" s="77"/>
      <c r="BBS234" s="77"/>
      <c r="BBT234" s="77"/>
      <c r="BBU234" s="77"/>
      <c r="BBV234" s="77"/>
      <c r="BBW234" s="77"/>
      <c r="BBX234" s="77"/>
      <c r="BBY234" s="77"/>
      <c r="BBZ234" s="77"/>
      <c r="BCA234" s="77"/>
      <c r="BCB234" s="77"/>
      <c r="BCC234" s="77"/>
      <c r="BCD234" s="77"/>
      <c r="BCE234" s="77"/>
      <c r="BCF234" s="77"/>
      <c r="BCG234" s="77"/>
      <c r="BCH234" s="77"/>
      <c r="BCI234" s="77"/>
      <c r="BCJ234" s="77"/>
      <c r="BCK234" s="77"/>
      <c r="BCL234" s="77"/>
      <c r="BCM234" s="77"/>
      <c r="BCN234" s="77"/>
      <c r="BCO234" s="77"/>
      <c r="BCP234" s="77"/>
      <c r="BCQ234" s="77"/>
      <c r="BCR234" s="77"/>
      <c r="BCS234" s="77"/>
      <c r="BCT234" s="77"/>
      <c r="BCU234" s="77"/>
      <c r="BCV234" s="77"/>
      <c r="BCW234" s="77"/>
      <c r="BCX234" s="77"/>
      <c r="BCY234" s="77"/>
      <c r="BCZ234" s="77"/>
      <c r="BDA234" s="77"/>
      <c r="BDB234" s="77"/>
      <c r="BDC234" s="77"/>
      <c r="BDD234" s="77"/>
      <c r="BDE234" s="77"/>
      <c r="BDF234" s="77"/>
      <c r="BDG234" s="77"/>
      <c r="BDH234" s="77"/>
      <c r="BDI234" s="77"/>
      <c r="BDJ234" s="77"/>
      <c r="BDK234" s="77"/>
      <c r="BDL234" s="77"/>
      <c r="BDM234" s="77"/>
      <c r="BDN234" s="77"/>
      <c r="BDO234" s="77"/>
      <c r="BDP234" s="77"/>
      <c r="BDQ234" s="77"/>
      <c r="BDR234" s="77"/>
      <c r="BDS234" s="77"/>
      <c r="BDT234" s="77"/>
      <c r="BDU234" s="77"/>
      <c r="BDV234" s="77"/>
      <c r="BDW234" s="77"/>
      <c r="BDX234" s="77"/>
      <c r="BDY234" s="77"/>
      <c r="BDZ234" s="77"/>
      <c r="BEA234" s="77"/>
      <c r="BEB234" s="77"/>
      <c r="BEC234" s="77"/>
      <c r="BED234" s="77"/>
      <c r="BEE234" s="77"/>
      <c r="BEF234" s="77"/>
      <c r="BEG234" s="77"/>
      <c r="BEH234" s="77"/>
      <c r="BEI234" s="77"/>
      <c r="BEJ234" s="77"/>
      <c r="BEK234" s="77"/>
      <c r="BEL234" s="77"/>
      <c r="BEM234" s="77"/>
      <c r="BEN234" s="77"/>
      <c r="BEO234" s="77"/>
      <c r="BEP234" s="77"/>
      <c r="BEQ234" s="77"/>
      <c r="BER234" s="77"/>
      <c r="BES234" s="77"/>
      <c r="BET234" s="77"/>
      <c r="BEU234" s="77"/>
      <c r="BEV234" s="77"/>
      <c r="BEW234" s="77"/>
      <c r="BEX234" s="77"/>
      <c r="BEY234" s="77"/>
      <c r="BEZ234" s="77"/>
      <c r="BFA234" s="77"/>
      <c r="BFB234" s="77"/>
      <c r="BFC234" s="77"/>
      <c r="BFD234" s="77"/>
      <c r="BFE234" s="77"/>
      <c r="BFF234" s="77"/>
      <c r="BFG234" s="77"/>
      <c r="BFH234" s="77"/>
      <c r="BFI234" s="77"/>
      <c r="BFJ234" s="77"/>
      <c r="BFK234" s="77"/>
      <c r="BFL234" s="77"/>
      <c r="BFM234" s="77"/>
      <c r="BFN234" s="77"/>
      <c r="BFO234" s="77"/>
      <c r="BFP234" s="77"/>
      <c r="BFQ234" s="77"/>
      <c r="BFR234" s="77"/>
      <c r="BFS234" s="77"/>
      <c r="BFT234" s="77"/>
      <c r="BFU234" s="77"/>
      <c r="BFV234" s="77"/>
      <c r="BFW234" s="77"/>
      <c r="BFX234" s="77"/>
      <c r="BFY234" s="77"/>
      <c r="BFZ234" s="77"/>
      <c r="BGA234" s="77"/>
      <c r="BGB234" s="77"/>
      <c r="BGC234" s="77"/>
      <c r="BGD234" s="77"/>
      <c r="BGE234" s="77"/>
      <c r="BGF234" s="77"/>
      <c r="BGG234" s="77"/>
      <c r="BGH234" s="77"/>
      <c r="BGI234" s="77"/>
      <c r="BGJ234" s="77"/>
      <c r="BGK234" s="77"/>
      <c r="BGL234" s="77"/>
      <c r="BGM234" s="77"/>
      <c r="BGN234" s="77"/>
      <c r="BGO234" s="77"/>
      <c r="BGP234" s="77"/>
      <c r="BGQ234" s="77"/>
      <c r="BGR234" s="77"/>
      <c r="BGS234" s="77"/>
      <c r="BGT234" s="77"/>
      <c r="BGU234" s="77"/>
      <c r="BGV234" s="77"/>
      <c r="BGW234" s="77"/>
      <c r="BGX234" s="77"/>
      <c r="BGY234" s="77"/>
      <c r="BGZ234" s="77"/>
      <c r="BHA234" s="77"/>
      <c r="BHB234" s="77"/>
      <c r="BHC234" s="77"/>
      <c r="BHD234" s="77"/>
      <c r="BHE234" s="77"/>
      <c r="BHF234" s="77"/>
      <c r="BHG234" s="77"/>
      <c r="BHH234" s="77"/>
      <c r="BHI234" s="77"/>
      <c r="BHJ234" s="77"/>
      <c r="BHK234" s="77"/>
      <c r="BHL234" s="77"/>
      <c r="BHM234" s="77"/>
      <c r="BHN234" s="77"/>
      <c r="BHO234" s="77"/>
      <c r="BHP234" s="77"/>
      <c r="BHQ234" s="77"/>
      <c r="BHR234" s="77"/>
      <c r="BHS234" s="77"/>
      <c r="BHT234" s="77"/>
      <c r="BHU234" s="77"/>
      <c r="BHV234" s="77"/>
      <c r="BHW234" s="77"/>
      <c r="BHX234" s="77"/>
      <c r="BHY234" s="77"/>
      <c r="BHZ234" s="77"/>
      <c r="BIA234" s="77"/>
      <c r="BIB234" s="77"/>
      <c r="BIC234" s="77"/>
      <c r="BID234" s="77"/>
      <c r="BIE234" s="77"/>
      <c r="BIF234" s="77"/>
      <c r="BIG234" s="77"/>
      <c r="BIH234" s="77"/>
      <c r="BII234" s="77"/>
      <c r="BIJ234" s="77"/>
      <c r="BIK234" s="77"/>
      <c r="BIL234" s="77"/>
      <c r="BIM234" s="77"/>
      <c r="BIN234" s="77"/>
      <c r="BIO234" s="77"/>
      <c r="BIP234" s="77"/>
      <c r="BIQ234" s="77"/>
      <c r="BIR234" s="77"/>
      <c r="BIS234" s="77"/>
      <c r="BIT234" s="77"/>
      <c r="BIU234" s="77"/>
      <c r="BIV234" s="77"/>
      <c r="BIW234" s="77"/>
      <c r="BIX234" s="77"/>
      <c r="BIY234" s="77"/>
      <c r="BIZ234" s="77"/>
      <c r="BJA234" s="77"/>
      <c r="BJB234" s="77"/>
      <c r="BJC234" s="77"/>
      <c r="BJD234" s="77"/>
      <c r="BJE234" s="77"/>
      <c r="BJF234" s="77"/>
      <c r="BJG234" s="77"/>
      <c r="BJH234" s="77"/>
      <c r="BJI234" s="77"/>
      <c r="BJJ234" s="77"/>
      <c r="BJK234" s="77"/>
      <c r="BJL234" s="77"/>
      <c r="BJM234" s="77"/>
      <c r="BJN234" s="77"/>
      <c r="BJO234" s="77"/>
      <c r="BJP234" s="77"/>
      <c r="BJQ234" s="77"/>
      <c r="BJR234" s="77"/>
      <c r="BJS234" s="77"/>
      <c r="BJT234" s="77"/>
      <c r="BJU234" s="77"/>
      <c r="BJV234" s="77"/>
      <c r="BJW234" s="77"/>
      <c r="BJX234" s="77"/>
      <c r="BJY234" s="77"/>
      <c r="BJZ234" s="77"/>
      <c r="BKA234" s="77"/>
      <c r="BKB234" s="77"/>
      <c r="BKC234" s="77"/>
      <c r="BKD234" s="77"/>
      <c r="BKE234" s="77"/>
      <c r="BKF234" s="77"/>
      <c r="BKG234" s="77"/>
      <c r="BKH234" s="77"/>
      <c r="BKI234" s="77"/>
      <c r="BKJ234" s="77"/>
      <c r="BKK234" s="77"/>
      <c r="BKL234" s="77"/>
      <c r="BKM234" s="77"/>
      <c r="BKN234" s="77"/>
      <c r="BKO234" s="77"/>
      <c r="BKP234" s="77"/>
      <c r="BKQ234" s="77"/>
      <c r="BKR234" s="77"/>
      <c r="BKS234" s="77"/>
      <c r="BKT234" s="77"/>
      <c r="BKU234" s="77"/>
      <c r="BKV234" s="77"/>
      <c r="BKW234" s="77"/>
      <c r="BKX234" s="77"/>
      <c r="BKY234" s="77"/>
      <c r="BKZ234" s="77"/>
      <c r="BLA234" s="77"/>
      <c r="BLB234" s="77"/>
      <c r="BLC234" s="77"/>
      <c r="BLD234" s="77"/>
      <c r="BLE234" s="77"/>
      <c r="BLF234" s="77"/>
      <c r="BLG234" s="77"/>
      <c r="BLH234" s="77"/>
      <c r="BLI234" s="77"/>
      <c r="BLJ234" s="77"/>
      <c r="BLK234" s="77"/>
      <c r="BLL234" s="77"/>
      <c r="BLM234" s="77"/>
      <c r="BLN234" s="77"/>
      <c r="BLO234" s="77"/>
      <c r="BLP234" s="77"/>
      <c r="BLQ234" s="77"/>
      <c r="BLR234" s="77"/>
      <c r="BLS234" s="77"/>
      <c r="BLT234" s="77"/>
      <c r="BLU234" s="77"/>
      <c r="BLV234" s="77"/>
      <c r="BLW234" s="77"/>
      <c r="BLX234" s="77"/>
      <c r="BLY234" s="77"/>
      <c r="BLZ234" s="77"/>
      <c r="BMA234" s="77"/>
      <c r="BMB234" s="77"/>
      <c r="BMC234" s="77"/>
      <c r="BMD234" s="77"/>
      <c r="BME234" s="77"/>
      <c r="BMF234" s="77"/>
      <c r="BMG234" s="77"/>
      <c r="BMH234" s="77"/>
      <c r="BMI234" s="77"/>
      <c r="BMJ234" s="77"/>
      <c r="BMK234" s="77"/>
      <c r="BML234" s="77"/>
      <c r="BMM234" s="77"/>
      <c r="BMN234" s="77"/>
      <c r="BMO234" s="77"/>
      <c r="BMP234" s="77"/>
      <c r="BMQ234" s="77"/>
      <c r="BMR234" s="77"/>
      <c r="BMS234" s="77"/>
      <c r="BMT234" s="77"/>
      <c r="BMU234" s="77"/>
      <c r="BMV234" s="77"/>
      <c r="BMW234" s="77"/>
      <c r="BMX234" s="77"/>
      <c r="BMY234" s="77"/>
      <c r="BMZ234" s="77"/>
      <c r="BNA234" s="77"/>
      <c r="BNB234" s="77"/>
      <c r="BNC234" s="77"/>
      <c r="BND234" s="77"/>
      <c r="BNE234" s="77"/>
      <c r="BNF234" s="77"/>
      <c r="BNG234" s="77"/>
      <c r="BNH234" s="77"/>
      <c r="BNI234" s="77"/>
      <c r="BNJ234" s="77"/>
      <c r="BNK234" s="77"/>
      <c r="BNL234" s="77"/>
      <c r="BNM234" s="77"/>
      <c r="BNN234" s="77"/>
      <c r="BNO234" s="77"/>
      <c r="BNP234" s="77"/>
      <c r="BNQ234" s="77"/>
      <c r="BNR234" s="77"/>
      <c r="BNS234" s="77"/>
      <c r="BNT234" s="77"/>
      <c r="BNU234" s="77"/>
      <c r="BNV234" s="77"/>
      <c r="BNW234" s="77"/>
      <c r="BNX234" s="77"/>
      <c r="BNY234" s="77"/>
      <c r="BNZ234" s="77"/>
      <c r="BOA234" s="77"/>
      <c r="BOB234" s="77"/>
      <c r="BOC234" s="77"/>
      <c r="BOD234" s="77"/>
      <c r="BOE234" s="77"/>
      <c r="BOF234" s="77"/>
      <c r="BOG234" s="77"/>
      <c r="BOH234" s="77"/>
      <c r="BOI234" s="77"/>
      <c r="BOJ234" s="77"/>
      <c r="BOK234" s="77"/>
      <c r="BOL234" s="77"/>
      <c r="BOM234" s="77"/>
      <c r="BON234" s="77"/>
      <c r="BOO234" s="77"/>
      <c r="BOP234" s="77"/>
      <c r="BOQ234" s="77"/>
      <c r="BOR234" s="77"/>
      <c r="BOS234" s="77"/>
      <c r="BOT234" s="77"/>
      <c r="BOU234" s="77"/>
      <c r="BOV234" s="77"/>
      <c r="BOW234" s="77"/>
      <c r="BOX234" s="77"/>
      <c r="BOY234" s="77"/>
      <c r="BOZ234" s="77"/>
      <c r="BPA234" s="77"/>
      <c r="BPB234" s="77"/>
      <c r="BPC234" s="77"/>
      <c r="BPD234" s="77"/>
      <c r="BPE234" s="77"/>
      <c r="BPF234" s="77"/>
      <c r="BPG234" s="77"/>
      <c r="BPH234" s="77"/>
      <c r="BPI234" s="77"/>
      <c r="BPJ234" s="77"/>
      <c r="BPK234" s="77"/>
      <c r="BPL234" s="77"/>
      <c r="BPM234" s="77"/>
      <c r="BPN234" s="77"/>
      <c r="BPO234" s="77"/>
      <c r="BPP234" s="77"/>
      <c r="BPQ234" s="77"/>
      <c r="BPR234" s="77"/>
      <c r="BPS234" s="77"/>
      <c r="BPT234" s="77"/>
      <c r="BPU234" s="77"/>
      <c r="BPV234" s="77"/>
      <c r="BPW234" s="77"/>
      <c r="BPX234" s="77"/>
      <c r="BPY234" s="77"/>
      <c r="BPZ234" s="77"/>
      <c r="BQA234" s="77"/>
      <c r="BQB234" s="77"/>
      <c r="BQC234" s="77"/>
      <c r="BQD234" s="77"/>
      <c r="BQE234" s="77"/>
      <c r="BQF234" s="77"/>
      <c r="BQG234" s="77"/>
      <c r="BQH234" s="77"/>
      <c r="BQI234" s="77"/>
      <c r="BQJ234" s="77"/>
      <c r="BQK234" s="77"/>
      <c r="BQL234" s="77"/>
      <c r="BQM234" s="77"/>
      <c r="BQN234" s="77"/>
      <c r="BQO234" s="77"/>
      <c r="BQP234" s="77"/>
      <c r="BQQ234" s="77"/>
      <c r="BQR234" s="77"/>
      <c r="BQS234" s="77"/>
      <c r="BQT234" s="77"/>
      <c r="BQU234" s="77"/>
      <c r="BQV234" s="77"/>
      <c r="BQW234" s="77"/>
      <c r="BQX234" s="77"/>
      <c r="BQY234" s="77"/>
      <c r="BQZ234" s="77"/>
      <c r="BRA234" s="77"/>
      <c r="BRB234" s="77"/>
      <c r="BRC234" s="77"/>
      <c r="BRD234" s="77"/>
      <c r="BRE234" s="77"/>
      <c r="BRF234" s="77"/>
      <c r="BRG234" s="77"/>
      <c r="BRH234" s="77"/>
      <c r="BRI234" s="77"/>
      <c r="BRJ234" s="77"/>
      <c r="BRK234" s="77"/>
      <c r="BRL234" s="77"/>
      <c r="BRM234" s="77"/>
      <c r="BRN234" s="77"/>
      <c r="BRO234" s="77"/>
      <c r="BRP234" s="77"/>
      <c r="BRQ234" s="77"/>
      <c r="BRR234" s="77"/>
      <c r="BRS234" s="77"/>
      <c r="BRT234" s="77"/>
      <c r="BRU234" s="77"/>
      <c r="BRV234" s="77"/>
      <c r="BRW234" s="77"/>
      <c r="BRX234" s="77"/>
      <c r="BRY234" s="77"/>
      <c r="BRZ234" s="77"/>
      <c r="BSA234" s="77"/>
      <c r="BSB234" s="77"/>
      <c r="BSC234" s="77"/>
      <c r="BSD234" s="77"/>
      <c r="BSE234" s="77"/>
      <c r="BSF234" s="77"/>
      <c r="BSG234" s="77"/>
      <c r="BSH234" s="77"/>
      <c r="BSI234" s="77"/>
      <c r="BSJ234" s="77"/>
      <c r="BSK234" s="77"/>
      <c r="BSL234" s="77"/>
      <c r="BSM234" s="77"/>
      <c r="BSN234" s="77"/>
      <c r="BSO234" s="77"/>
      <c r="BSP234" s="77"/>
      <c r="BSQ234" s="77"/>
      <c r="BSR234" s="77"/>
      <c r="BSS234" s="77"/>
      <c r="BST234" s="77"/>
      <c r="BSU234" s="77"/>
      <c r="BSV234" s="77"/>
      <c r="BSW234" s="77"/>
      <c r="BSX234" s="77"/>
      <c r="BSY234" s="77"/>
      <c r="BSZ234" s="77"/>
      <c r="BTA234" s="77"/>
      <c r="BTB234" s="77"/>
      <c r="BTC234" s="77"/>
      <c r="BTD234" s="77"/>
      <c r="BTE234" s="77"/>
      <c r="BTF234" s="77"/>
      <c r="BTG234" s="77"/>
      <c r="BTH234" s="77"/>
      <c r="BTI234" s="77"/>
      <c r="BTJ234" s="77"/>
      <c r="BTK234" s="77"/>
      <c r="BTL234" s="77"/>
      <c r="BTM234" s="77"/>
      <c r="BTN234" s="77"/>
      <c r="BTO234" s="77"/>
      <c r="BTP234" s="77"/>
      <c r="BTQ234" s="77"/>
      <c r="BTR234" s="77"/>
      <c r="BTS234" s="77"/>
      <c r="BTT234" s="77"/>
      <c r="BTU234" s="77"/>
      <c r="BTV234" s="77"/>
      <c r="BTW234" s="77"/>
      <c r="BTX234" s="77"/>
      <c r="BTY234" s="77"/>
      <c r="BTZ234" s="77"/>
      <c r="BUA234" s="77"/>
      <c r="BUB234" s="77"/>
      <c r="BUC234" s="77"/>
      <c r="BUD234" s="77"/>
      <c r="BUE234" s="77"/>
      <c r="BUF234" s="77"/>
      <c r="BUG234" s="77"/>
      <c r="BUH234" s="77"/>
      <c r="BUI234" s="77"/>
      <c r="BUJ234" s="77"/>
      <c r="BUK234" s="77"/>
      <c r="BUL234" s="77"/>
      <c r="BUM234" s="77"/>
      <c r="BUN234" s="77"/>
      <c r="BUO234" s="77"/>
      <c r="BUP234" s="77"/>
      <c r="BUQ234" s="77"/>
      <c r="BUR234" s="77"/>
      <c r="BUS234" s="77"/>
      <c r="BUT234" s="77"/>
      <c r="BUU234" s="77"/>
      <c r="BUV234" s="77"/>
      <c r="BUW234" s="77"/>
      <c r="BUX234" s="77"/>
      <c r="BUY234" s="77"/>
      <c r="BUZ234" s="77"/>
      <c r="BVA234" s="77"/>
      <c r="BVB234" s="77"/>
      <c r="BVC234" s="77"/>
      <c r="BVD234" s="77"/>
      <c r="BVE234" s="77"/>
      <c r="BVF234" s="77"/>
      <c r="BVG234" s="77"/>
      <c r="BVH234" s="77"/>
      <c r="BVI234" s="77"/>
      <c r="BVJ234" s="77"/>
      <c r="BVK234" s="77"/>
      <c r="BVL234" s="77"/>
      <c r="BVM234" s="77"/>
      <c r="BVN234" s="77"/>
      <c r="BVO234" s="77"/>
      <c r="BVP234" s="77"/>
      <c r="BVQ234" s="77"/>
      <c r="BVR234" s="77"/>
      <c r="BVS234" s="77"/>
      <c r="BVT234" s="77"/>
      <c r="BVU234" s="77"/>
      <c r="BVV234" s="77"/>
      <c r="BVW234" s="77"/>
      <c r="BVX234" s="77"/>
      <c r="BVY234" s="77"/>
      <c r="BVZ234" s="77"/>
      <c r="BWA234" s="77"/>
      <c r="BWB234" s="77"/>
      <c r="BWC234" s="77"/>
      <c r="BWD234" s="77"/>
      <c r="BWE234" s="77"/>
      <c r="BWF234" s="77"/>
      <c r="BWG234" s="77"/>
      <c r="BWH234" s="77"/>
      <c r="BWI234" s="77"/>
      <c r="BWJ234" s="77"/>
      <c r="BWK234" s="77"/>
      <c r="BWL234" s="77"/>
      <c r="BWM234" s="77"/>
      <c r="BWN234" s="77"/>
      <c r="BWO234" s="77"/>
      <c r="BWP234" s="77"/>
      <c r="BWQ234" s="77"/>
      <c r="BWR234" s="77"/>
      <c r="BWS234" s="77"/>
      <c r="BWT234" s="77"/>
      <c r="BWU234" s="77"/>
      <c r="BWV234" s="77"/>
      <c r="BWW234" s="77"/>
      <c r="BWX234" s="77"/>
      <c r="BWY234" s="77"/>
      <c r="BWZ234" s="77"/>
      <c r="BXA234" s="77"/>
      <c r="BXB234" s="77"/>
      <c r="BXC234" s="77"/>
      <c r="BXD234" s="77"/>
      <c r="BXE234" s="77"/>
      <c r="BXF234" s="77"/>
      <c r="BXG234" s="77"/>
      <c r="BXH234" s="77"/>
      <c r="BXI234" s="77"/>
      <c r="BXJ234" s="77"/>
      <c r="BXK234" s="77"/>
      <c r="BXL234" s="77"/>
      <c r="BXM234" s="77"/>
      <c r="BXN234" s="77"/>
      <c r="BXO234" s="77"/>
      <c r="BXP234" s="77"/>
      <c r="BXQ234" s="77"/>
      <c r="BXR234" s="77"/>
      <c r="BXS234" s="77"/>
      <c r="BXT234" s="77"/>
      <c r="BXU234" s="77"/>
      <c r="BXV234" s="77"/>
      <c r="BXW234" s="77"/>
      <c r="BXX234" s="77"/>
      <c r="BXY234" s="77"/>
      <c r="BXZ234" s="77"/>
      <c r="BYA234" s="77"/>
      <c r="BYB234" s="77"/>
      <c r="BYC234" s="77"/>
      <c r="BYD234" s="77"/>
      <c r="BYE234" s="77"/>
      <c r="BYF234" s="77"/>
      <c r="BYG234" s="77"/>
      <c r="BYH234" s="77"/>
      <c r="BYI234" s="77"/>
      <c r="BYJ234" s="77"/>
      <c r="BYK234" s="77"/>
      <c r="BYL234" s="77"/>
      <c r="BYM234" s="77"/>
      <c r="BYN234" s="77"/>
      <c r="BYO234" s="77"/>
      <c r="BYP234" s="77"/>
      <c r="BYQ234" s="77"/>
      <c r="BYR234" s="77"/>
      <c r="BYS234" s="77"/>
      <c r="BYT234" s="77"/>
      <c r="BYU234" s="77"/>
      <c r="BYV234" s="77"/>
      <c r="BYW234" s="77"/>
      <c r="BYX234" s="77"/>
      <c r="BYY234" s="77"/>
      <c r="BYZ234" s="77"/>
      <c r="BZA234" s="77"/>
      <c r="BZB234" s="77"/>
      <c r="BZC234" s="77"/>
      <c r="BZD234" s="77"/>
      <c r="BZE234" s="77"/>
      <c r="BZF234" s="77"/>
      <c r="BZG234" s="77"/>
      <c r="BZH234" s="77"/>
      <c r="BZI234" s="77"/>
      <c r="BZJ234" s="77"/>
      <c r="BZK234" s="77"/>
      <c r="BZL234" s="77"/>
      <c r="BZM234" s="77"/>
      <c r="BZN234" s="77"/>
      <c r="BZO234" s="77"/>
      <c r="BZP234" s="77"/>
      <c r="BZQ234" s="77"/>
      <c r="BZR234" s="77"/>
      <c r="BZS234" s="77"/>
      <c r="BZT234" s="77"/>
      <c r="BZU234" s="77"/>
      <c r="BZV234" s="77"/>
      <c r="BZW234" s="77"/>
      <c r="BZX234" s="77"/>
      <c r="BZY234" s="77"/>
      <c r="BZZ234" s="77"/>
      <c r="CAA234" s="77"/>
      <c r="CAB234" s="77"/>
      <c r="CAC234" s="77"/>
      <c r="CAD234" s="77"/>
      <c r="CAE234" s="77"/>
      <c r="CAF234" s="77"/>
      <c r="CAG234" s="77"/>
      <c r="CAH234" s="77"/>
      <c r="CAI234" s="77"/>
      <c r="CAJ234" s="77"/>
      <c r="CAK234" s="77"/>
      <c r="CAL234" s="77"/>
      <c r="CAM234" s="77"/>
      <c r="CAN234" s="77"/>
      <c r="CAO234" s="77"/>
      <c r="CAP234" s="77"/>
      <c r="CAQ234" s="77"/>
      <c r="CAR234" s="77"/>
      <c r="CAS234" s="77"/>
      <c r="CAT234" s="77"/>
      <c r="CAU234" s="77"/>
      <c r="CAV234" s="77"/>
      <c r="CAW234" s="77"/>
      <c r="CAX234" s="77"/>
      <c r="CAY234" s="77"/>
      <c r="CAZ234" s="77"/>
      <c r="CBA234" s="77"/>
      <c r="CBB234" s="77"/>
      <c r="CBC234" s="77"/>
      <c r="CBD234" s="77"/>
      <c r="CBE234" s="77"/>
      <c r="CBF234" s="77"/>
      <c r="CBG234" s="77"/>
      <c r="CBH234" s="77"/>
      <c r="CBI234" s="77"/>
      <c r="CBJ234" s="77"/>
      <c r="CBK234" s="77"/>
      <c r="CBL234" s="77"/>
      <c r="CBM234" s="77"/>
      <c r="CBN234" s="77"/>
      <c r="CBO234" s="77"/>
      <c r="CBP234" s="77"/>
      <c r="CBQ234" s="77"/>
      <c r="CBR234" s="77"/>
      <c r="CBS234" s="77"/>
      <c r="CBT234" s="77"/>
      <c r="CBU234" s="77"/>
      <c r="CBV234" s="77"/>
      <c r="CBW234" s="77"/>
      <c r="CBX234" s="77"/>
      <c r="CBY234" s="77"/>
      <c r="CBZ234" s="77"/>
      <c r="CCA234" s="77"/>
      <c r="CCB234" s="77"/>
      <c r="CCC234" s="77"/>
      <c r="CCD234" s="77"/>
      <c r="CCE234" s="77"/>
      <c r="CCF234" s="77"/>
      <c r="CCG234" s="77"/>
      <c r="CCH234" s="77"/>
      <c r="CCI234" s="77"/>
      <c r="CCJ234" s="77"/>
      <c r="CCK234" s="77"/>
      <c r="CCL234" s="77"/>
      <c r="CCM234" s="77"/>
      <c r="CCN234" s="77"/>
      <c r="CCO234" s="77"/>
      <c r="CCP234" s="77"/>
      <c r="CCQ234" s="77"/>
      <c r="CCR234" s="77"/>
      <c r="CCS234" s="77"/>
      <c r="CCT234" s="77"/>
      <c r="CCU234" s="77"/>
      <c r="CCV234" s="77"/>
      <c r="CCW234" s="77"/>
      <c r="CCX234" s="77"/>
      <c r="CCY234" s="77"/>
      <c r="CCZ234" s="77"/>
      <c r="CDA234" s="77"/>
      <c r="CDB234" s="77"/>
      <c r="CDC234" s="77"/>
      <c r="CDD234" s="77"/>
      <c r="CDE234" s="77"/>
      <c r="CDF234" s="77"/>
      <c r="CDG234" s="77"/>
      <c r="CDH234" s="77"/>
      <c r="CDI234" s="77"/>
      <c r="CDJ234" s="77"/>
      <c r="CDK234" s="77"/>
      <c r="CDL234" s="77"/>
      <c r="CDM234" s="77"/>
      <c r="CDN234" s="77"/>
      <c r="CDO234" s="77"/>
      <c r="CDP234" s="77"/>
      <c r="CDQ234" s="77"/>
      <c r="CDR234" s="77"/>
      <c r="CDS234" s="77"/>
      <c r="CDT234" s="77"/>
      <c r="CDU234" s="77"/>
      <c r="CDV234" s="77"/>
      <c r="CDW234" s="77"/>
      <c r="CDX234" s="77"/>
      <c r="CDY234" s="77"/>
      <c r="CDZ234" s="77"/>
      <c r="CEA234" s="77"/>
      <c r="CEB234" s="77"/>
      <c r="CEC234" s="77"/>
      <c r="CED234" s="77"/>
      <c r="CEE234" s="77"/>
      <c r="CEF234" s="77"/>
      <c r="CEG234" s="77"/>
      <c r="CEH234" s="77"/>
      <c r="CEI234" s="77"/>
      <c r="CEJ234" s="77"/>
      <c r="CEK234" s="77"/>
      <c r="CEL234" s="77"/>
      <c r="CEM234" s="77"/>
      <c r="CEN234" s="77"/>
      <c r="CEO234" s="77"/>
      <c r="CEP234" s="77"/>
      <c r="CEQ234" s="77"/>
      <c r="CER234" s="77"/>
      <c r="CES234" s="77"/>
      <c r="CET234" s="77"/>
      <c r="CEU234" s="77"/>
      <c r="CEV234" s="77"/>
      <c r="CEW234" s="77"/>
      <c r="CEX234" s="77"/>
      <c r="CEY234" s="77"/>
      <c r="CEZ234" s="77"/>
      <c r="CFA234" s="77"/>
      <c r="CFB234" s="77"/>
      <c r="CFC234" s="77"/>
      <c r="CFD234" s="77"/>
      <c r="CFE234" s="77"/>
      <c r="CFF234" s="77"/>
      <c r="CFG234" s="77"/>
      <c r="CFH234" s="77"/>
      <c r="CFI234" s="77"/>
      <c r="CFJ234" s="77"/>
      <c r="CFK234" s="77"/>
      <c r="CFL234" s="77"/>
      <c r="CFM234" s="77"/>
      <c r="CFN234" s="77"/>
      <c r="CFO234" s="77"/>
      <c r="CFP234" s="77"/>
      <c r="CFQ234" s="77"/>
      <c r="CFR234" s="77"/>
      <c r="CFS234" s="77"/>
      <c r="CFT234" s="77"/>
      <c r="CFU234" s="77"/>
      <c r="CFV234" s="77"/>
      <c r="CFW234" s="77"/>
      <c r="CFX234" s="77"/>
      <c r="CFY234" s="77"/>
      <c r="CFZ234" s="77"/>
      <c r="CGA234" s="77"/>
      <c r="CGB234" s="77"/>
      <c r="CGC234" s="77"/>
      <c r="CGD234" s="77"/>
      <c r="CGE234" s="77"/>
      <c r="CGF234" s="77"/>
      <c r="CGG234" s="77"/>
      <c r="CGH234" s="77"/>
      <c r="CGI234" s="77"/>
      <c r="CGJ234" s="77"/>
      <c r="CGK234" s="77"/>
      <c r="CGL234" s="77"/>
      <c r="CGM234" s="77"/>
      <c r="CGN234" s="77"/>
      <c r="CGO234" s="77"/>
      <c r="CGP234" s="77"/>
      <c r="CGQ234" s="77"/>
      <c r="CGR234" s="77"/>
      <c r="CGS234" s="77"/>
      <c r="CGT234" s="77"/>
      <c r="CGU234" s="77"/>
      <c r="CGV234" s="77"/>
      <c r="CGW234" s="77"/>
      <c r="CGX234" s="77"/>
      <c r="CGY234" s="77"/>
      <c r="CGZ234" s="77"/>
      <c r="CHA234" s="77"/>
      <c r="CHB234" s="77"/>
      <c r="CHC234" s="77"/>
      <c r="CHD234" s="77"/>
      <c r="CHE234" s="77"/>
      <c r="CHF234" s="77"/>
      <c r="CHG234" s="77"/>
      <c r="CHH234" s="77"/>
      <c r="CHI234" s="77"/>
      <c r="CHJ234" s="77"/>
      <c r="CHK234" s="77"/>
      <c r="CHL234" s="77"/>
      <c r="CHM234" s="77"/>
      <c r="CHN234" s="77"/>
      <c r="CHO234" s="77"/>
      <c r="CHP234" s="77"/>
      <c r="CHQ234" s="77"/>
      <c r="CHR234" s="77"/>
      <c r="CHS234" s="77"/>
      <c r="CHT234" s="77"/>
      <c r="CHU234" s="77"/>
      <c r="CHV234" s="77"/>
      <c r="CHW234" s="77"/>
      <c r="CHX234" s="77"/>
      <c r="CHY234" s="77"/>
      <c r="CHZ234" s="77"/>
      <c r="CIA234" s="77"/>
      <c r="CIB234" s="77"/>
      <c r="CIC234" s="77"/>
      <c r="CID234" s="77"/>
      <c r="CIE234" s="77"/>
      <c r="CIF234" s="77"/>
      <c r="CIG234" s="77"/>
      <c r="CIH234" s="77"/>
      <c r="CII234" s="77"/>
      <c r="CIJ234" s="77"/>
      <c r="CIK234" s="77"/>
      <c r="CIL234" s="77"/>
      <c r="CIM234" s="77"/>
      <c r="CIN234" s="77"/>
      <c r="CIO234" s="77"/>
      <c r="CIP234" s="77"/>
      <c r="CIQ234" s="77"/>
      <c r="CIR234" s="77"/>
      <c r="CIS234" s="77"/>
      <c r="CIT234" s="77"/>
      <c r="CIU234" s="77"/>
      <c r="CIV234" s="77"/>
      <c r="CIW234" s="77"/>
      <c r="CIX234" s="77"/>
      <c r="CIY234" s="77"/>
      <c r="CIZ234" s="77"/>
      <c r="CJA234" s="77"/>
      <c r="CJB234" s="77"/>
      <c r="CJC234" s="77"/>
      <c r="CJD234" s="77"/>
      <c r="CJE234" s="77"/>
      <c r="CJF234" s="77"/>
      <c r="CJG234" s="77"/>
      <c r="CJH234" s="77"/>
      <c r="CJI234" s="77"/>
      <c r="CJJ234" s="77"/>
      <c r="CJK234" s="77"/>
      <c r="CJL234" s="77"/>
      <c r="CJM234" s="77"/>
      <c r="CJN234" s="77"/>
      <c r="CJO234" s="77"/>
      <c r="CJP234" s="77"/>
      <c r="CJQ234" s="77"/>
      <c r="CJR234" s="77"/>
      <c r="CJS234" s="77"/>
      <c r="CJT234" s="77"/>
      <c r="CJU234" s="77"/>
      <c r="CJV234" s="77"/>
      <c r="CJW234" s="77"/>
      <c r="CJX234" s="77"/>
      <c r="CJY234" s="77"/>
      <c r="CJZ234" s="77"/>
      <c r="CKA234" s="77"/>
      <c r="CKB234" s="77"/>
      <c r="CKC234" s="77"/>
      <c r="CKD234" s="77"/>
      <c r="CKE234" s="77"/>
      <c r="CKF234" s="77"/>
      <c r="CKG234" s="77"/>
      <c r="CKH234" s="77"/>
      <c r="CKI234" s="77"/>
      <c r="CKJ234" s="77"/>
      <c r="CKK234" s="77"/>
      <c r="CKL234" s="77"/>
      <c r="CKM234" s="77"/>
      <c r="CKN234" s="77"/>
      <c r="CKO234" s="77"/>
      <c r="CKP234" s="77"/>
      <c r="CKQ234" s="77"/>
      <c r="CKR234" s="77"/>
      <c r="CKS234" s="77"/>
      <c r="CKT234" s="77"/>
      <c r="CKU234" s="77"/>
      <c r="CKV234" s="77"/>
      <c r="CKW234" s="77"/>
      <c r="CKX234" s="77"/>
      <c r="CKY234" s="77"/>
      <c r="CKZ234" s="77"/>
      <c r="CLA234" s="77"/>
      <c r="CLB234" s="77"/>
      <c r="CLC234" s="77"/>
      <c r="CLD234" s="77"/>
      <c r="CLE234" s="77"/>
      <c r="CLF234" s="77"/>
      <c r="CLG234" s="77"/>
      <c r="CLH234" s="77"/>
      <c r="CLI234" s="77"/>
      <c r="CLJ234" s="77"/>
      <c r="CLK234" s="77"/>
      <c r="CLL234" s="77"/>
      <c r="CLM234" s="77"/>
      <c r="CLN234" s="77"/>
      <c r="CLO234" s="77"/>
      <c r="CLP234" s="77"/>
      <c r="CLQ234" s="77"/>
      <c r="CLR234" s="77"/>
      <c r="CLS234" s="77"/>
      <c r="CLT234" s="77"/>
      <c r="CLU234" s="77"/>
      <c r="CLV234" s="77"/>
      <c r="CLW234" s="77"/>
      <c r="CLX234" s="77"/>
      <c r="CLY234" s="77"/>
      <c r="CLZ234" s="77"/>
      <c r="CMA234" s="77"/>
      <c r="CMB234" s="77"/>
      <c r="CMC234" s="77"/>
      <c r="CMD234" s="77"/>
      <c r="CME234" s="77"/>
      <c r="CMF234" s="77"/>
      <c r="CMG234" s="77"/>
      <c r="CMH234" s="77"/>
      <c r="CMI234" s="77"/>
      <c r="CMJ234" s="77"/>
      <c r="CMK234" s="77"/>
      <c r="CML234" s="77"/>
      <c r="CMM234" s="77"/>
      <c r="CMN234" s="77"/>
      <c r="CMO234" s="77"/>
      <c r="CMP234" s="77"/>
      <c r="CMQ234" s="77"/>
      <c r="CMR234" s="77"/>
      <c r="CMS234" s="77"/>
      <c r="CMT234" s="77"/>
      <c r="CMU234" s="77"/>
      <c r="CMV234" s="77"/>
      <c r="CMW234" s="77"/>
      <c r="CMX234" s="77"/>
      <c r="CMY234" s="77"/>
      <c r="CMZ234" s="77"/>
      <c r="CNA234" s="77"/>
      <c r="CNB234" s="77"/>
      <c r="CNC234" s="77"/>
      <c r="CND234" s="77"/>
      <c r="CNE234" s="77"/>
      <c r="CNF234" s="77"/>
      <c r="CNG234" s="77"/>
      <c r="CNH234" s="77"/>
      <c r="CNI234" s="77"/>
      <c r="CNJ234" s="77"/>
      <c r="CNK234" s="77"/>
      <c r="CNL234" s="77"/>
      <c r="CNM234" s="77"/>
      <c r="CNN234" s="77"/>
      <c r="CNO234" s="77"/>
      <c r="CNP234" s="77"/>
      <c r="CNQ234" s="77"/>
      <c r="CNR234" s="77"/>
      <c r="CNS234" s="77"/>
      <c r="CNT234" s="77"/>
      <c r="CNU234" s="77"/>
      <c r="CNV234" s="77"/>
      <c r="CNW234" s="77"/>
      <c r="CNX234" s="77"/>
      <c r="CNY234" s="77"/>
      <c r="CNZ234" s="77"/>
      <c r="COA234" s="77"/>
      <c r="COB234" s="77"/>
      <c r="COC234" s="77"/>
      <c r="COD234" s="77"/>
      <c r="COE234" s="77"/>
      <c r="COF234" s="77"/>
      <c r="COG234" s="77"/>
      <c r="COH234" s="77"/>
      <c r="COI234" s="77"/>
      <c r="COJ234" s="77"/>
      <c r="COK234" s="77"/>
      <c r="COL234" s="77"/>
      <c r="COM234" s="77"/>
      <c r="CON234" s="77"/>
      <c r="COO234" s="77"/>
      <c r="COP234" s="77"/>
      <c r="COQ234" s="77"/>
      <c r="COR234" s="77"/>
      <c r="COS234" s="77"/>
      <c r="COT234" s="77"/>
      <c r="COU234" s="77"/>
      <c r="COV234" s="77"/>
      <c r="COW234" s="77"/>
      <c r="COX234" s="77"/>
      <c r="COY234" s="77"/>
      <c r="COZ234" s="77"/>
      <c r="CPA234" s="77"/>
      <c r="CPB234" s="77"/>
      <c r="CPC234" s="77"/>
      <c r="CPD234" s="77"/>
      <c r="CPE234" s="77"/>
      <c r="CPF234" s="77"/>
      <c r="CPG234" s="77"/>
      <c r="CPH234" s="77"/>
      <c r="CPI234" s="77"/>
      <c r="CPJ234" s="77"/>
      <c r="CPK234" s="77"/>
      <c r="CPL234" s="77"/>
      <c r="CPM234" s="77"/>
      <c r="CPN234" s="77"/>
      <c r="CPO234" s="77"/>
      <c r="CPP234" s="77"/>
      <c r="CPQ234" s="77"/>
      <c r="CPR234" s="77"/>
      <c r="CPS234" s="77"/>
      <c r="CPT234" s="77"/>
      <c r="CPU234" s="77"/>
      <c r="CPV234" s="77"/>
      <c r="CPW234" s="77"/>
      <c r="CPX234" s="77"/>
      <c r="CPY234" s="77"/>
      <c r="CPZ234" s="77"/>
      <c r="CQA234" s="77"/>
      <c r="CQB234" s="77"/>
      <c r="CQC234" s="77"/>
      <c r="CQD234" s="77"/>
      <c r="CQE234" s="77"/>
      <c r="CQF234" s="77"/>
      <c r="CQG234" s="77"/>
      <c r="CQH234" s="77"/>
      <c r="CQI234" s="77"/>
      <c r="CQJ234" s="77"/>
      <c r="CQK234" s="77"/>
      <c r="CQL234" s="77"/>
      <c r="CQM234" s="77"/>
      <c r="CQN234" s="77"/>
      <c r="CQO234" s="77"/>
      <c r="CQP234" s="77"/>
      <c r="CQQ234" s="77"/>
      <c r="CQR234" s="77"/>
      <c r="CQS234" s="77"/>
      <c r="CQT234" s="77"/>
      <c r="CQU234" s="77"/>
      <c r="CQV234" s="77"/>
      <c r="CQW234" s="77"/>
      <c r="CQX234" s="77"/>
      <c r="CQY234" s="77"/>
      <c r="CQZ234" s="77"/>
      <c r="CRA234" s="77"/>
      <c r="CRB234" s="77"/>
      <c r="CRC234" s="77"/>
      <c r="CRD234" s="77"/>
      <c r="CRE234" s="77"/>
      <c r="CRF234" s="77"/>
      <c r="CRG234" s="77"/>
      <c r="CRH234" s="77"/>
      <c r="CRI234" s="77"/>
      <c r="CRJ234" s="77"/>
      <c r="CRK234" s="77"/>
      <c r="CRL234" s="77"/>
      <c r="CRM234" s="77"/>
      <c r="CRN234" s="77"/>
      <c r="CRO234" s="77"/>
      <c r="CRP234" s="77"/>
      <c r="CRQ234" s="77"/>
      <c r="CRR234" s="77"/>
      <c r="CRS234" s="77"/>
      <c r="CRT234" s="77"/>
      <c r="CRU234" s="77"/>
      <c r="CRV234" s="77"/>
      <c r="CRW234" s="77"/>
      <c r="CRX234" s="77"/>
      <c r="CRY234" s="77"/>
      <c r="CRZ234" s="77"/>
      <c r="CSA234" s="77"/>
      <c r="CSB234" s="77"/>
      <c r="CSC234" s="77"/>
      <c r="CSD234" s="77"/>
      <c r="CSE234" s="77"/>
      <c r="CSF234" s="77"/>
      <c r="CSG234" s="77"/>
      <c r="CSH234" s="77"/>
      <c r="CSI234" s="77"/>
      <c r="CSJ234" s="77"/>
      <c r="CSK234" s="77"/>
      <c r="CSL234" s="77"/>
      <c r="CSM234" s="77"/>
      <c r="CSN234" s="77"/>
      <c r="CSO234" s="77"/>
      <c r="CSP234" s="77"/>
      <c r="CSQ234" s="77"/>
      <c r="CSR234" s="77"/>
      <c r="CSS234" s="77"/>
      <c r="CST234" s="77"/>
      <c r="CSU234" s="77"/>
      <c r="CSV234" s="77"/>
      <c r="CSW234" s="77"/>
      <c r="CSX234" s="77"/>
      <c r="CSY234" s="77"/>
      <c r="CSZ234" s="77"/>
      <c r="CTA234" s="77"/>
      <c r="CTB234" s="77"/>
      <c r="CTC234" s="77"/>
      <c r="CTD234" s="77"/>
      <c r="CTE234" s="77"/>
      <c r="CTF234" s="77"/>
      <c r="CTG234" s="77"/>
      <c r="CTH234" s="77"/>
      <c r="CTI234" s="77"/>
      <c r="CTJ234" s="77"/>
      <c r="CTK234" s="77"/>
      <c r="CTL234" s="77"/>
      <c r="CTM234" s="77"/>
      <c r="CTN234" s="77"/>
      <c r="CTO234" s="77"/>
      <c r="CTP234" s="77"/>
      <c r="CTQ234" s="77"/>
      <c r="CTR234" s="77"/>
      <c r="CTS234" s="77"/>
      <c r="CTT234" s="77"/>
      <c r="CTU234" s="77"/>
      <c r="CTV234" s="77"/>
      <c r="CTW234" s="77"/>
      <c r="CTX234" s="77"/>
      <c r="CTY234" s="77"/>
      <c r="CTZ234" s="77"/>
      <c r="CUA234" s="77"/>
      <c r="CUB234" s="77"/>
      <c r="CUC234" s="77"/>
      <c r="CUD234" s="77"/>
      <c r="CUE234" s="77"/>
      <c r="CUF234" s="77"/>
      <c r="CUG234" s="77"/>
      <c r="CUH234" s="77"/>
      <c r="CUI234" s="77"/>
      <c r="CUJ234" s="77"/>
      <c r="CUK234" s="77"/>
      <c r="CUL234" s="77"/>
      <c r="CUM234" s="77"/>
      <c r="CUN234" s="77"/>
      <c r="CUO234" s="77"/>
      <c r="CUP234" s="77"/>
      <c r="CUQ234" s="77"/>
      <c r="CUR234" s="77"/>
      <c r="CUS234" s="77"/>
      <c r="CUT234" s="77"/>
      <c r="CUU234" s="77"/>
      <c r="CUV234" s="77"/>
      <c r="CUW234" s="77"/>
      <c r="CUX234" s="77"/>
      <c r="CUY234" s="77"/>
      <c r="CUZ234" s="77"/>
      <c r="CVA234" s="77"/>
      <c r="CVB234" s="77"/>
      <c r="CVC234" s="77"/>
      <c r="CVD234" s="77"/>
      <c r="CVE234" s="77"/>
      <c r="CVF234" s="77"/>
      <c r="CVG234" s="77"/>
      <c r="CVH234" s="77"/>
      <c r="CVI234" s="77"/>
      <c r="CVJ234" s="77"/>
      <c r="CVK234" s="77"/>
      <c r="CVL234" s="77"/>
      <c r="CVM234" s="77"/>
      <c r="CVN234" s="77"/>
      <c r="CVO234" s="77"/>
      <c r="CVP234" s="77"/>
      <c r="CVQ234" s="77"/>
      <c r="CVR234" s="77"/>
      <c r="CVS234" s="77"/>
      <c r="CVT234" s="77"/>
      <c r="CVU234" s="77"/>
      <c r="CVV234" s="77"/>
      <c r="CVW234" s="77"/>
      <c r="CVX234" s="77"/>
      <c r="CVY234" s="77"/>
      <c r="CVZ234" s="77"/>
      <c r="CWA234" s="77"/>
      <c r="CWB234" s="77"/>
      <c r="CWC234" s="77"/>
      <c r="CWD234" s="77"/>
      <c r="CWE234" s="77"/>
      <c r="CWF234" s="77"/>
      <c r="CWG234" s="77"/>
      <c r="CWH234" s="77"/>
      <c r="CWI234" s="77"/>
      <c r="CWJ234" s="77"/>
      <c r="CWK234" s="77"/>
      <c r="CWL234" s="77"/>
      <c r="CWM234" s="77"/>
      <c r="CWN234" s="77"/>
      <c r="CWO234" s="77"/>
      <c r="CWP234" s="77"/>
      <c r="CWQ234" s="77"/>
      <c r="CWR234" s="77"/>
      <c r="CWS234" s="77"/>
      <c r="CWT234" s="77"/>
      <c r="CWU234" s="77"/>
      <c r="CWV234" s="77"/>
      <c r="CWW234" s="77"/>
      <c r="CWX234" s="77"/>
      <c r="CWY234" s="77"/>
      <c r="CWZ234" s="77"/>
      <c r="CXA234" s="77"/>
      <c r="CXB234" s="77"/>
      <c r="CXC234" s="77"/>
      <c r="CXD234" s="77"/>
      <c r="CXE234" s="77"/>
      <c r="CXF234" s="77"/>
      <c r="CXG234" s="77"/>
      <c r="CXH234" s="77"/>
      <c r="CXI234" s="77"/>
      <c r="CXJ234" s="77"/>
      <c r="CXK234" s="77"/>
      <c r="CXL234" s="77"/>
      <c r="CXM234" s="77"/>
      <c r="CXN234" s="77"/>
      <c r="CXO234" s="77"/>
      <c r="CXP234" s="77"/>
      <c r="CXQ234" s="77"/>
      <c r="CXR234" s="77"/>
      <c r="CXS234" s="77"/>
      <c r="CXT234" s="77"/>
      <c r="CXU234" s="77"/>
      <c r="CXV234" s="77"/>
      <c r="CXW234" s="77"/>
      <c r="CXX234" s="77"/>
      <c r="CXY234" s="77"/>
      <c r="CXZ234" s="77"/>
      <c r="CYA234" s="77"/>
      <c r="CYB234" s="77"/>
      <c r="CYC234" s="77"/>
      <c r="CYD234" s="77"/>
      <c r="CYE234" s="77"/>
      <c r="CYF234" s="77"/>
      <c r="CYG234" s="77"/>
      <c r="CYH234" s="77"/>
      <c r="CYI234" s="77"/>
      <c r="CYJ234" s="77"/>
      <c r="CYK234" s="77"/>
      <c r="CYL234" s="77"/>
      <c r="CYM234" s="77"/>
      <c r="CYN234" s="77"/>
      <c r="CYO234" s="77"/>
      <c r="CYP234" s="77"/>
      <c r="CYQ234" s="77"/>
      <c r="CYR234" s="77"/>
      <c r="CYS234" s="77"/>
      <c r="CYT234" s="77"/>
      <c r="CYU234" s="77"/>
      <c r="CYV234" s="77"/>
      <c r="CYW234" s="77"/>
      <c r="CYX234" s="77"/>
      <c r="CYY234" s="77"/>
      <c r="CYZ234" s="77"/>
      <c r="CZA234" s="77"/>
      <c r="CZB234" s="77"/>
      <c r="CZC234" s="77"/>
      <c r="CZD234" s="77"/>
      <c r="CZE234" s="77"/>
      <c r="CZF234" s="77"/>
      <c r="CZG234" s="77"/>
      <c r="CZH234" s="77"/>
      <c r="CZI234" s="77"/>
      <c r="CZJ234" s="77"/>
      <c r="CZK234" s="77"/>
      <c r="CZL234" s="77"/>
      <c r="CZM234" s="77"/>
      <c r="CZN234" s="77"/>
      <c r="CZO234" s="77"/>
      <c r="CZP234" s="77"/>
      <c r="CZQ234" s="77"/>
      <c r="CZR234" s="77"/>
      <c r="CZS234" s="77"/>
      <c r="CZT234" s="77"/>
      <c r="CZU234" s="77"/>
      <c r="CZV234" s="77"/>
      <c r="CZW234" s="77"/>
      <c r="CZX234" s="77"/>
      <c r="CZY234" s="77"/>
      <c r="CZZ234" s="77"/>
      <c r="DAA234" s="77"/>
      <c r="DAB234" s="77"/>
      <c r="DAC234" s="77"/>
      <c r="DAD234" s="77"/>
      <c r="DAE234" s="77"/>
      <c r="DAF234" s="77"/>
      <c r="DAG234" s="77"/>
      <c r="DAH234" s="77"/>
      <c r="DAI234" s="77"/>
      <c r="DAJ234" s="77"/>
      <c r="DAK234" s="77"/>
      <c r="DAL234" s="77"/>
      <c r="DAM234" s="77"/>
      <c r="DAN234" s="77"/>
      <c r="DAO234" s="77"/>
      <c r="DAP234" s="77"/>
      <c r="DAQ234" s="77"/>
      <c r="DAR234" s="77"/>
      <c r="DAS234" s="77"/>
      <c r="DAT234" s="77"/>
      <c r="DAU234" s="77"/>
      <c r="DAV234" s="77"/>
      <c r="DAW234" s="77"/>
      <c r="DAX234" s="77"/>
      <c r="DAY234" s="77"/>
      <c r="DAZ234" s="77"/>
      <c r="DBA234" s="77"/>
      <c r="DBB234" s="77"/>
      <c r="DBC234" s="77"/>
      <c r="DBD234" s="77"/>
      <c r="DBE234" s="77"/>
      <c r="DBF234" s="77"/>
      <c r="DBG234" s="77"/>
      <c r="DBH234" s="77"/>
      <c r="DBI234" s="77"/>
      <c r="DBJ234" s="77"/>
      <c r="DBK234" s="77"/>
      <c r="DBL234" s="77"/>
      <c r="DBM234" s="77"/>
      <c r="DBN234" s="77"/>
      <c r="DBO234" s="77"/>
      <c r="DBP234" s="77"/>
      <c r="DBQ234" s="77"/>
      <c r="DBR234" s="77"/>
      <c r="DBS234" s="77"/>
      <c r="DBT234" s="77"/>
      <c r="DBU234" s="77"/>
      <c r="DBV234" s="77"/>
      <c r="DBW234" s="77"/>
      <c r="DBX234" s="77"/>
      <c r="DBY234" s="77"/>
      <c r="DBZ234" s="77"/>
      <c r="DCA234" s="77"/>
      <c r="DCB234" s="77"/>
      <c r="DCC234" s="77"/>
      <c r="DCD234" s="77"/>
      <c r="DCE234" s="77"/>
      <c r="DCF234" s="77"/>
      <c r="DCG234" s="77"/>
      <c r="DCH234" s="77"/>
      <c r="DCI234" s="77"/>
      <c r="DCJ234" s="77"/>
      <c r="DCK234" s="77"/>
      <c r="DCL234" s="77"/>
      <c r="DCM234" s="77"/>
      <c r="DCN234" s="77"/>
      <c r="DCO234" s="77"/>
      <c r="DCP234" s="77"/>
      <c r="DCQ234" s="77"/>
      <c r="DCR234" s="77"/>
      <c r="DCS234" s="77"/>
      <c r="DCT234" s="77"/>
      <c r="DCU234" s="77"/>
      <c r="DCV234" s="77"/>
      <c r="DCW234" s="77"/>
      <c r="DCX234" s="77"/>
      <c r="DCY234" s="77"/>
      <c r="DCZ234" s="77"/>
      <c r="DDA234" s="77"/>
      <c r="DDB234" s="77"/>
      <c r="DDC234" s="77"/>
      <c r="DDD234" s="77"/>
      <c r="DDE234" s="77"/>
      <c r="DDF234" s="77"/>
      <c r="DDG234" s="77"/>
      <c r="DDH234" s="77"/>
      <c r="DDI234" s="77"/>
      <c r="DDJ234" s="77"/>
      <c r="DDK234" s="77"/>
      <c r="DDL234" s="77"/>
      <c r="DDM234" s="77"/>
      <c r="DDN234" s="77"/>
      <c r="DDO234" s="77"/>
      <c r="DDP234" s="77"/>
      <c r="DDQ234" s="77"/>
      <c r="DDR234" s="77"/>
      <c r="DDS234" s="77"/>
      <c r="DDT234" s="77"/>
      <c r="DDU234" s="77"/>
      <c r="DDV234" s="77"/>
      <c r="DDW234" s="77"/>
      <c r="DDX234" s="77"/>
      <c r="DDY234" s="77"/>
      <c r="DDZ234" s="77"/>
      <c r="DEA234" s="77"/>
      <c r="DEB234" s="77"/>
      <c r="DEC234" s="77"/>
      <c r="DED234" s="77"/>
      <c r="DEE234" s="77"/>
      <c r="DEF234" s="77"/>
      <c r="DEG234" s="77"/>
      <c r="DEH234" s="77"/>
      <c r="DEI234" s="77"/>
      <c r="DEJ234" s="77"/>
      <c r="DEK234" s="77"/>
      <c r="DEL234" s="77"/>
      <c r="DEM234" s="77"/>
      <c r="DEN234" s="77"/>
      <c r="DEO234" s="77"/>
      <c r="DEP234" s="77"/>
      <c r="DEQ234" s="77"/>
      <c r="DER234" s="77"/>
      <c r="DES234" s="77"/>
      <c r="DET234" s="77"/>
      <c r="DEU234" s="77"/>
      <c r="DEV234" s="77"/>
      <c r="DEW234" s="77"/>
      <c r="DEX234" s="77"/>
      <c r="DEY234" s="77"/>
      <c r="DEZ234" s="77"/>
      <c r="DFA234" s="77"/>
      <c r="DFB234" s="77"/>
      <c r="DFC234" s="77"/>
      <c r="DFD234" s="77"/>
      <c r="DFE234" s="77"/>
      <c r="DFF234" s="77"/>
      <c r="DFG234" s="77"/>
      <c r="DFH234" s="77"/>
      <c r="DFI234" s="77"/>
      <c r="DFJ234" s="77"/>
      <c r="DFK234" s="77"/>
      <c r="DFL234" s="77"/>
      <c r="DFM234" s="77"/>
      <c r="DFN234" s="77"/>
      <c r="DFO234" s="77"/>
      <c r="DFP234" s="77"/>
      <c r="DFQ234" s="77"/>
      <c r="DFR234" s="77"/>
      <c r="DFS234" s="77"/>
      <c r="DFT234" s="77"/>
      <c r="DFU234" s="77"/>
      <c r="DFV234" s="77"/>
      <c r="DFW234" s="77"/>
      <c r="DFX234" s="77"/>
      <c r="DFY234" s="77"/>
      <c r="DFZ234" s="77"/>
      <c r="DGA234" s="77"/>
      <c r="DGB234" s="77"/>
      <c r="DGC234" s="77"/>
      <c r="DGD234" s="77"/>
      <c r="DGE234" s="77"/>
      <c r="DGF234" s="77"/>
      <c r="DGG234" s="77"/>
      <c r="DGH234" s="77"/>
      <c r="DGI234" s="77"/>
      <c r="DGJ234" s="77"/>
      <c r="DGK234" s="77"/>
      <c r="DGL234" s="77"/>
      <c r="DGM234" s="77"/>
      <c r="DGN234" s="77"/>
      <c r="DGO234" s="77"/>
      <c r="DGP234" s="77"/>
      <c r="DGQ234" s="77"/>
      <c r="DGR234" s="77"/>
      <c r="DGS234" s="77"/>
      <c r="DGT234" s="77"/>
      <c r="DGU234" s="77"/>
      <c r="DGV234" s="77"/>
      <c r="DGW234" s="77"/>
      <c r="DGX234" s="77"/>
      <c r="DGY234" s="77"/>
      <c r="DGZ234" s="77"/>
      <c r="DHA234" s="77"/>
      <c r="DHB234" s="77"/>
      <c r="DHC234" s="77"/>
      <c r="DHD234" s="77"/>
      <c r="DHE234" s="77"/>
      <c r="DHF234" s="77"/>
      <c r="DHG234" s="77"/>
      <c r="DHH234" s="77"/>
      <c r="DHI234" s="77"/>
      <c r="DHJ234" s="77"/>
      <c r="DHK234" s="77"/>
      <c r="DHL234" s="77"/>
      <c r="DHM234" s="77"/>
      <c r="DHN234" s="77"/>
      <c r="DHO234" s="77"/>
      <c r="DHP234" s="77"/>
      <c r="DHQ234" s="77"/>
      <c r="DHR234" s="77"/>
      <c r="DHS234" s="77"/>
      <c r="DHT234" s="77"/>
      <c r="DHU234" s="77"/>
      <c r="DHV234" s="77"/>
      <c r="DHW234" s="77"/>
      <c r="DHX234" s="77"/>
      <c r="DHY234" s="77"/>
      <c r="DHZ234" s="77"/>
      <c r="DIA234" s="77"/>
      <c r="DIB234" s="77"/>
      <c r="DIC234" s="77"/>
      <c r="DID234" s="77"/>
      <c r="DIE234" s="77"/>
      <c r="DIF234" s="77"/>
      <c r="DIG234" s="77"/>
      <c r="DIH234" s="77"/>
      <c r="DII234" s="77"/>
      <c r="DIJ234" s="77"/>
      <c r="DIK234" s="77"/>
      <c r="DIL234" s="77"/>
      <c r="DIM234" s="77"/>
      <c r="DIN234" s="77"/>
      <c r="DIO234" s="77"/>
      <c r="DIP234" s="77"/>
      <c r="DIQ234" s="77"/>
      <c r="DIR234" s="77"/>
      <c r="DIS234" s="77"/>
      <c r="DIT234" s="77"/>
      <c r="DIU234" s="77"/>
      <c r="DIV234" s="77"/>
      <c r="DIW234" s="77"/>
      <c r="DIX234" s="77"/>
      <c r="DIY234" s="77"/>
      <c r="DIZ234" s="77"/>
      <c r="DJA234" s="77"/>
      <c r="DJB234" s="77"/>
      <c r="DJC234" s="77"/>
      <c r="DJD234" s="77"/>
      <c r="DJE234" s="77"/>
      <c r="DJF234" s="77"/>
      <c r="DJG234" s="77"/>
      <c r="DJH234" s="77"/>
      <c r="DJI234" s="77"/>
      <c r="DJJ234" s="77"/>
      <c r="DJK234" s="77"/>
      <c r="DJL234" s="77"/>
      <c r="DJM234" s="77"/>
      <c r="DJN234" s="77"/>
      <c r="DJO234" s="77"/>
      <c r="DJP234" s="77"/>
      <c r="DJQ234" s="77"/>
      <c r="DJR234" s="77"/>
      <c r="DJS234" s="77"/>
      <c r="DJT234" s="77"/>
      <c r="DJU234" s="77"/>
      <c r="DJV234" s="77"/>
      <c r="DJW234" s="77"/>
      <c r="DJX234" s="77"/>
      <c r="DJY234" s="77"/>
      <c r="DJZ234" s="77"/>
      <c r="DKA234" s="77"/>
      <c r="DKB234" s="77"/>
      <c r="DKC234" s="77"/>
      <c r="DKD234" s="77"/>
      <c r="DKE234" s="77"/>
      <c r="DKF234" s="77"/>
      <c r="DKG234" s="77"/>
      <c r="DKH234" s="77"/>
      <c r="DKI234" s="77"/>
      <c r="DKJ234" s="77"/>
      <c r="DKK234" s="77"/>
      <c r="DKL234" s="77"/>
      <c r="DKM234" s="77"/>
      <c r="DKN234" s="77"/>
      <c r="DKO234" s="77"/>
      <c r="DKP234" s="77"/>
      <c r="DKQ234" s="77"/>
      <c r="DKR234" s="77"/>
      <c r="DKS234" s="77"/>
      <c r="DKT234" s="77"/>
      <c r="DKU234" s="77"/>
      <c r="DKV234" s="77"/>
      <c r="DKW234" s="77"/>
      <c r="DKX234" s="77"/>
      <c r="DKY234" s="77"/>
      <c r="DKZ234" s="77"/>
      <c r="DLA234" s="77"/>
      <c r="DLB234" s="77"/>
      <c r="DLC234" s="77"/>
      <c r="DLD234" s="77"/>
      <c r="DLE234" s="77"/>
      <c r="DLF234" s="77"/>
      <c r="DLG234" s="77"/>
      <c r="DLH234" s="77"/>
      <c r="DLI234" s="77"/>
      <c r="DLJ234" s="77"/>
      <c r="DLK234" s="77"/>
      <c r="DLL234" s="77"/>
      <c r="DLM234" s="77"/>
      <c r="DLN234" s="77"/>
      <c r="DLO234" s="77"/>
      <c r="DLP234" s="77"/>
      <c r="DLQ234" s="77"/>
      <c r="DLR234" s="77"/>
      <c r="DLS234" s="77"/>
      <c r="DLT234" s="77"/>
      <c r="DLU234" s="77"/>
      <c r="DLV234" s="77"/>
      <c r="DLW234" s="77"/>
      <c r="DLX234" s="77"/>
      <c r="DLY234" s="77"/>
      <c r="DLZ234" s="77"/>
      <c r="DMA234" s="77"/>
      <c r="DMB234" s="77"/>
      <c r="DMC234" s="77"/>
      <c r="DMD234" s="77"/>
      <c r="DME234" s="77"/>
      <c r="DMF234" s="77"/>
      <c r="DMG234" s="77"/>
      <c r="DMH234" s="77"/>
      <c r="DMI234" s="77"/>
      <c r="DMJ234" s="77"/>
      <c r="DMK234" s="77"/>
      <c r="DML234" s="77"/>
      <c r="DMM234" s="77"/>
      <c r="DMN234" s="77"/>
      <c r="DMO234" s="77"/>
      <c r="DMP234" s="77"/>
      <c r="DMQ234" s="77"/>
      <c r="DMR234" s="77"/>
      <c r="DMS234" s="77"/>
      <c r="DMT234" s="77"/>
      <c r="DMU234" s="77"/>
      <c r="DMV234" s="77"/>
      <c r="DMW234" s="77"/>
      <c r="DMX234" s="77"/>
      <c r="DMY234" s="77"/>
      <c r="DMZ234" s="77"/>
      <c r="DNA234" s="77"/>
      <c r="DNB234" s="77"/>
      <c r="DNC234" s="77"/>
      <c r="DND234" s="77"/>
      <c r="DNE234" s="77"/>
      <c r="DNF234" s="77"/>
      <c r="DNG234" s="77"/>
      <c r="DNH234" s="77"/>
      <c r="DNI234" s="77"/>
      <c r="DNJ234" s="77"/>
      <c r="DNK234" s="77"/>
      <c r="DNL234" s="77"/>
      <c r="DNM234" s="77"/>
      <c r="DNN234" s="77"/>
      <c r="DNO234" s="77"/>
      <c r="DNP234" s="77"/>
      <c r="DNQ234" s="77"/>
      <c r="DNR234" s="77"/>
      <c r="DNS234" s="77"/>
      <c r="DNT234" s="77"/>
      <c r="DNU234" s="77"/>
      <c r="DNV234" s="77"/>
      <c r="DNW234" s="77"/>
      <c r="DNX234" s="77"/>
      <c r="DNY234" s="77"/>
      <c r="DNZ234" s="77"/>
      <c r="DOA234" s="77"/>
      <c r="DOB234" s="77"/>
      <c r="DOC234" s="77"/>
      <c r="DOD234" s="77"/>
      <c r="DOE234" s="77"/>
      <c r="DOF234" s="77"/>
      <c r="DOG234" s="77"/>
      <c r="DOH234" s="77"/>
      <c r="DOI234" s="77"/>
      <c r="DOJ234" s="77"/>
      <c r="DOK234" s="77"/>
      <c r="DOL234" s="77"/>
      <c r="DOM234" s="77"/>
      <c r="DON234" s="77"/>
      <c r="DOO234" s="77"/>
      <c r="DOP234" s="77"/>
      <c r="DOQ234" s="77"/>
      <c r="DOR234" s="77"/>
      <c r="DOS234" s="77"/>
      <c r="DOT234" s="77"/>
      <c r="DOU234" s="77"/>
      <c r="DOV234" s="77"/>
      <c r="DOW234" s="77"/>
      <c r="DOX234" s="77"/>
      <c r="DOY234" s="77"/>
      <c r="DOZ234" s="77"/>
      <c r="DPA234" s="77"/>
      <c r="DPB234" s="77"/>
      <c r="DPC234" s="77"/>
      <c r="DPD234" s="77"/>
      <c r="DPE234" s="77"/>
      <c r="DPF234" s="77"/>
      <c r="DPG234" s="77"/>
      <c r="DPH234" s="77"/>
      <c r="DPI234" s="77"/>
      <c r="DPJ234" s="77"/>
      <c r="DPK234" s="77"/>
      <c r="DPL234" s="77"/>
      <c r="DPM234" s="77"/>
      <c r="DPN234" s="77"/>
      <c r="DPO234" s="77"/>
      <c r="DPP234" s="77"/>
      <c r="DPQ234" s="77"/>
      <c r="DPR234" s="77"/>
      <c r="DPS234" s="77"/>
      <c r="DPT234" s="77"/>
      <c r="DPU234" s="77"/>
      <c r="DPV234" s="77"/>
      <c r="DPW234" s="77"/>
      <c r="DPX234" s="77"/>
      <c r="DPY234" s="77"/>
      <c r="DPZ234" s="77"/>
      <c r="DQA234" s="77"/>
      <c r="DQB234" s="77"/>
      <c r="DQC234" s="77"/>
      <c r="DQD234" s="77"/>
      <c r="DQE234" s="77"/>
      <c r="DQF234" s="77"/>
      <c r="DQG234" s="77"/>
      <c r="DQH234" s="77"/>
      <c r="DQI234" s="77"/>
      <c r="DQJ234" s="77"/>
      <c r="DQK234" s="77"/>
      <c r="DQL234" s="77"/>
      <c r="DQM234" s="77"/>
      <c r="DQN234" s="77"/>
      <c r="DQO234" s="77"/>
      <c r="DQP234" s="77"/>
      <c r="DQQ234" s="77"/>
      <c r="DQR234" s="77"/>
      <c r="DQS234" s="77"/>
      <c r="DQT234" s="77"/>
      <c r="DQU234" s="77"/>
      <c r="DQV234" s="77"/>
      <c r="DQW234" s="77"/>
      <c r="DQX234" s="77"/>
      <c r="DQY234" s="77"/>
      <c r="DQZ234" s="77"/>
      <c r="DRA234" s="77"/>
      <c r="DRB234" s="77"/>
      <c r="DRC234" s="77"/>
      <c r="DRD234" s="77"/>
      <c r="DRE234" s="77"/>
      <c r="DRF234" s="77"/>
      <c r="DRG234" s="77"/>
      <c r="DRH234" s="77"/>
      <c r="DRI234" s="77"/>
      <c r="DRJ234" s="77"/>
      <c r="DRK234" s="77"/>
      <c r="DRL234" s="77"/>
      <c r="DRM234" s="77"/>
      <c r="DRN234" s="77"/>
      <c r="DRO234" s="77"/>
      <c r="DRP234" s="77"/>
      <c r="DRQ234" s="77"/>
      <c r="DRR234" s="77"/>
      <c r="DRS234" s="77"/>
      <c r="DRT234" s="77"/>
      <c r="DRU234" s="77"/>
      <c r="DRV234" s="77"/>
      <c r="DRW234" s="77"/>
      <c r="DRX234" s="77"/>
      <c r="DRY234" s="77"/>
      <c r="DRZ234" s="77"/>
      <c r="DSA234" s="77"/>
      <c r="DSB234" s="77"/>
      <c r="DSC234" s="77"/>
      <c r="DSD234" s="77"/>
      <c r="DSE234" s="77"/>
      <c r="DSF234" s="77"/>
      <c r="DSG234" s="77"/>
      <c r="DSH234" s="77"/>
      <c r="DSI234" s="77"/>
      <c r="DSJ234" s="77"/>
      <c r="DSK234" s="77"/>
      <c r="DSL234" s="77"/>
      <c r="DSM234" s="77"/>
      <c r="DSN234" s="77"/>
      <c r="DSO234" s="77"/>
      <c r="DSP234" s="77"/>
      <c r="DSQ234" s="77"/>
      <c r="DSR234" s="77"/>
      <c r="DSS234" s="77"/>
      <c r="DST234" s="77"/>
      <c r="DSU234" s="77"/>
      <c r="DSV234" s="77"/>
      <c r="DSW234" s="77"/>
      <c r="DSX234" s="77"/>
      <c r="DSY234" s="77"/>
      <c r="DSZ234" s="77"/>
      <c r="DTA234" s="77"/>
      <c r="DTB234" s="77"/>
      <c r="DTC234" s="77"/>
      <c r="DTD234" s="77"/>
      <c r="DTE234" s="77"/>
      <c r="DTF234" s="77"/>
      <c r="DTG234" s="77"/>
      <c r="DTH234" s="77"/>
      <c r="DTI234" s="77"/>
      <c r="DTJ234" s="77"/>
      <c r="DTK234" s="77"/>
      <c r="DTL234" s="77"/>
      <c r="DTM234" s="77"/>
      <c r="DTN234" s="77"/>
      <c r="DTO234" s="77"/>
      <c r="DTP234" s="77"/>
      <c r="DTQ234" s="77"/>
      <c r="DTR234" s="77"/>
      <c r="DTS234" s="77"/>
      <c r="DTT234" s="77"/>
      <c r="DTU234" s="77"/>
      <c r="DTV234" s="77"/>
      <c r="DTW234" s="77"/>
      <c r="DTX234" s="77"/>
      <c r="DTY234" s="77"/>
      <c r="DTZ234" s="77"/>
      <c r="DUA234" s="77"/>
      <c r="DUB234" s="77"/>
      <c r="DUC234" s="77"/>
      <c r="DUD234" s="77"/>
      <c r="DUE234" s="77"/>
      <c r="DUF234" s="77"/>
      <c r="DUG234" s="77"/>
      <c r="DUH234" s="77"/>
      <c r="DUI234" s="77"/>
      <c r="DUJ234" s="77"/>
      <c r="DUK234" s="77"/>
      <c r="DUL234" s="77"/>
      <c r="DUM234" s="77"/>
      <c r="DUN234" s="77"/>
      <c r="DUO234" s="77"/>
      <c r="DUP234" s="77"/>
      <c r="DUQ234" s="77"/>
      <c r="DUR234" s="77"/>
      <c r="DUS234" s="77"/>
      <c r="DUT234" s="77"/>
      <c r="DUU234" s="77"/>
      <c r="DUV234" s="77"/>
      <c r="DUW234" s="77"/>
      <c r="DUX234" s="77"/>
      <c r="DUY234" s="77"/>
      <c r="DUZ234" s="77"/>
      <c r="DVA234" s="77"/>
      <c r="DVB234" s="77"/>
      <c r="DVC234" s="77"/>
      <c r="DVD234" s="77"/>
      <c r="DVE234" s="77"/>
      <c r="DVF234" s="77"/>
      <c r="DVG234" s="77"/>
      <c r="DVH234" s="77"/>
      <c r="DVI234" s="77"/>
      <c r="DVJ234" s="77"/>
      <c r="DVK234" s="77"/>
      <c r="DVL234" s="77"/>
      <c r="DVM234" s="77"/>
      <c r="DVN234" s="77"/>
      <c r="DVO234" s="77"/>
      <c r="DVP234" s="77"/>
      <c r="DVQ234" s="77"/>
      <c r="DVR234" s="77"/>
      <c r="DVS234" s="77"/>
      <c r="DVT234" s="77"/>
      <c r="DVU234" s="77"/>
      <c r="DVV234" s="77"/>
      <c r="DVW234" s="77"/>
      <c r="DVX234" s="77"/>
      <c r="DVY234" s="77"/>
      <c r="DVZ234" s="77"/>
      <c r="DWA234" s="77"/>
      <c r="DWB234" s="77"/>
      <c r="DWC234" s="77"/>
      <c r="DWD234" s="77"/>
      <c r="DWE234" s="77"/>
      <c r="DWF234" s="77"/>
      <c r="DWG234" s="77"/>
      <c r="DWH234" s="77"/>
      <c r="DWI234" s="77"/>
      <c r="DWJ234" s="77"/>
      <c r="DWK234" s="77"/>
      <c r="DWL234" s="77"/>
      <c r="DWM234" s="77"/>
      <c r="DWN234" s="77"/>
      <c r="DWO234" s="77"/>
      <c r="DWP234" s="77"/>
      <c r="DWQ234" s="77"/>
      <c r="DWR234" s="77"/>
      <c r="DWS234" s="77"/>
      <c r="DWT234" s="77"/>
      <c r="DWU234" s="77"/>
      <c r="DWV234" s="77"/>
      <c r="DWW234" s="77"/>
      <c r="DWX234" s="77"/>
      <c r="DWY234" s="77"/>
      <c r="DWZ234" s="77"/>
      <c r="DXA234" s="77"/>
      <c r="DXB234" s="77"/>
      <c r="DXC234" s="77"/>
      <c r="DXD234" s="77"/>
      <c r="DXE234" s="77"/>
      <c r="DXF234" s="77"/>
      <c r="DXG234" s="77"/>
      <c r="DXH234" s="77"/>
      <c r="DXI234" s="77"/>
      <c r="DXJ234" s="77"/>
      <c r="DXK234" s="77"/>
      <c r="DXL234" s="77"/>
      <c r="DXM234" s="77"/>
      <c r="DXN234" s="77"/>
      <c r="DXO234" s="77"/>
      <c r="DXP234" s="77"/>
      <c r="DXQ234" s="77"/>
      <c r="DXR234" s="77"/>
      <c r="DXS234" s="77"/>
      <c r="DXT234" s="77"/>
      <c r="DXU234" s="77"/>
      <c r="DXV234" s="77"/>
      <c r="DXW234" s="77"/>
      <c r="DXX234" s="77"/>
      <c r="DXY234" s="77"/>
      <c r="DXZ234" s="77"/>
      <c r="DYA234" s="77"/>
      <c r="DYB234" s="77"/>
      <c r="DYC234" s="77"/>
      <c r="DYD234" s="77"/>
      <c r="DYE234" s="77"/>
      <c r="DYF234" s="77"/>
      <c r="DYG234" s="77"/>
      <c r="DYH234" s="77"/>
      <c r="DYI234" s="77"/>
      <c r="DYJ234" s="77"/>
      <c r="DYK234" s="77"/>
      <c r="DYL234" s="77"/>
      <c r="DYM234" s="77"/>
      <c r="DYN234" s="77"/>
      <c r="DYO234" s="77"/>
      <c r="DYP234" s="77"/>
      <c r="DYQ234" s="77"/>
      <c r="DYR234" s="77"/>
      <c r="DYS234" s="77"/>
      <c r="DYT234" s="77"/>
      <c r="DYU234" s="77"/>
      <c r="DYV234" s="77"/>
      <c r="DYW234" s="77"/>
      <c r="DYX234" s="77"/>
      <c r="DYY234" s="77"/>
      <c r="DYZ234" s="77"/>
      <c r="DZA234" s="77"/>
      <c r="DZB234" s="77"/>
      <c r="DZC234" s="77"/>
      <c r="DZD234" s="77"/>
      <c r="DZE234" s="77"/>
      <c r="DZF234" s="77"/>
      <c r="DZG234" s="77"/>
      <c r="DZH234" s="77"/>
      <c r="DZI234" s="77"/>
      <c r="DZJ234" s="77"/>
      <c r="DZK234" s="77"/>
      <c r="DZL234" s="77"/>
      <c r="DZM234" s="77"/>
      <c r="DZN234" s="77"/>
      <c r="DZO234" s="77"/>
      <c r="DZP234" s="77"/>
      <c r="DZQ234" s="77"/>
      <c r="DZR234" s="77"/>
      <c r="DZS234" s="77"/>
      <c r="DZT234" s="77"/>
      <c r="DZU234" s="77"/>
      <c r="DZV234" s="77"/>
      <c r="DZW234" s="77"/>
      <c r="DZX234" s="77"/>
      <c r="DZY234" s="77"/>
      <c r="DZZ234" s="77"/>
      <c r="EAA234" s="77"/>
      <c r="EAB234" s="77"/>
      <c r="EAC234" s="77"/>
      <c r="EAD234" s="77"/>
      <c r="EAE234" s="77"/>
      <c r="EAF234" s="77"/>
      <c r="EAG234" s="77"/>
      <c r="EAH234" s="77"/>
      <c r="EAI234" s="77"/>
      <c r="EAJ234" s="77"/>
      <c r="EAK234" s="77"/>
      <c r="EAL234" s="77"/>
      <c r="EAM234" s="77"/>
      <c r="EAN234" s="77"/>
      <c r="EAO234" s="77"/>
      <c r="EAP234" s="77"/>
      <c r="EAQ234" s="77"/>
      <c r="EAR234" s="77"/>
      <c r="EAS234" s="77"/>
      <c r="EAT234" s="77"/>
      <c r="EAU234" s="77"/>
      <c r="EAV234" s="77"/>
      <c r="EAW234" s="77"/>
      <c r="EAX234" s="77"/>
      <c r="EAY234" s="77"/>
      <c r="EAZ234" s="77"/>
      <c r="EBA234" s="77"/>
      <c r="EBB234" s="77"/>
      <c r="EBC234" s="77"/>
      <c r="EBD234" s="77"/>
      <c r="EBE234" s="77"/>
      <c r="EBF234" s="77"/>
      <c r="EBG234" s="77"/>
      <c r="EBH234" s="77"/>
      <c r="EBI234" s="77"/>
      <c r="EBJ234" s="77"/>
      <c r="EBK234" s="77"/>
      <c r="EBL234" s="77"/>
      <c r="EBM234" s="77"/>
      <c r="EBN234" s="77"/>
      <c r="EBO234" s="77"/>
      <c r="EBP234" s="77"/>
      <c r="EBQ234" s="77"/>
      <c r="EBR234" s="77"/>
      <c r="EBS234" s="77"/>
      <c r="EBT234" s="77"/>
      <c r="EBU234" s="77"/>
      <c r="EBV234" s="77"/>
      <c r="EBW234" s="77"/>
      <c r="EBX234" s="77"/>
      <c r="EBY234" s="77"/>
      <c r="EBZ234" s="77"/>
      <c r="ECA234" s="77"/>
      <c r="ECB234" s="77"/>
      <c r="ECC234" s="77"/>
      <c r="ECD234" s="77"/>
      <c r="ECE234" s="77"/>
      <c r="ECF234" s="77"/>
      <c r="ECG234" s="77"/>
      <c r="ECH234" s="77"/>
      <c r="ECI234" s="77"/>
      <c r="ECJ234" s="77"/>
      <c r="ECK234" s="77"/>
      <c r="ECL234" s="77"/>
      <c r="ECM234" s="77"/>
      <c r="ECN234" s="77"/>
      <c r="ECO234" s="77"/>
      <c r="ECP234" s="77"/>
      <c r="ECQ234" s="77"/>
      <c r="ECR234" s="77"/>
      <c r="ECS234" s="77"/>
      <c r="ECT234" s="77"/>
      <c r="ECU234" s="77"/>
      <c r="ECV234" s="77"/>
      <c r="ECW234" s="77"/>
      <c r="ECX234" s="77"/>
      <c r="ECY234" s="77"/>
      <c r="ECZ234" s="77"/>
      <c r="EDA234" s="77"/>
      <c r="EDB234" s="77"/>
      <c r="EDC234" s="77"/>
      <c r="EDD234" s="77"/>
      <c r="EDE234" s="77"/>
      <c r="EDF234" s="77"/>
      <c r="EDG234" s="77"/>
      <c r="EDH234" s="77"/>
      <c r="EDI234" s="77"/>
      <c r="EDJ234" s="77"/>
      <c r="EDK234" s="77"/>
      <c r="EDL234" s="77"/>
      <c r="EDM234" s="77"/>
      <c r="EDN234" s="77"/>
      <c r="EDO234" s="77"/>
      <c r="EDP234" s="77"/>
      <c r="EDQ234" s="77"/>
      <c r="EDR234" s="77"/>
      <c r="EDS234" s="77"/>
      <c r="EDT234" s="77"/>
      <c r="EDU234" s="77"/>
      <c r="EDV234" s="77"/>
      <c r="EDW234" s="77"/>
      <c r="EDX234" s="77"/>
      <c r="EDY234" s="77"/>
      <c r="EDZ234" s="77"/>
      <c r="EEA234" s="77"/>
      <c r="EEB234" s="77"/>
      <c r="EEC234" s="77"/>
      <c r="EED234" s="77"/>
      <c r="EEE234" s="77"/>
      <c r="EEF234" s="77"/>
      <c r="EEG234" s="77"/>
      <c r="EEH234" s="77"/>
      <c r="EEI234" s="77"/>
      <c r="EEJ234" s="77"/>
      <c r="EEK234" s="77"/>
      <c r="EEL234" s="77"/>
      <c r="EEM234" s="77"/>
      <c r="EEN234" s="77"/>
      <c r="EEO234" s="77"/>
      <c r="EEP234" s="77"/>
      <c r="EEQ234" s="77"/>
      <c r="EER234" s="77"/>
      <c r="EES234" s="77"/>
      <c r="EET234" s="77"/>
      <c r="EEU234" s="77"/>
      <c r="EEV234" s="77"/>
      <c r="EEW234" s="77"/>
      <c r="EEX234" s="77"/>
      <c r="EEY234" s="77"/>
      <c r="EEZ234" s="77"/>
      <c r="EFA234" s="77"/>
      <c r="EFB234" s="77"/>
      <c r="EFC234" s="77"/>
      <c r="EFD234" s="77"/>
      <c r="EFE234" s="77"/>
      <c r="EFF234" s="77"/>
      <c r="EFG234" s="77"/>
      <c r="EFH234" s="77"/>
      <c r="EFI234" s="77"/>
      <c r="EFJ234" s="77"/>
      <c r="EFK234" s="77"/>
      <c r="EFL234" s="77"/>
      <c r="EFM234" s="77"/>
      <c r="EFN234" s="77"/>
      <c r="EFO234" s="77"/>
      <c r="EFP234" s="77"/>
      <c r="EFQ234" s="77"/>
      <c r="EFR234" s="77"/>
      <c r="EFS234" s="77"/>
      <c r="EFT234" s="77"/>
      <c r="EFU234" s="77"/>
      <c r="EFV234" s="77"/>
      <c r="EFW234" s="77"/>
      <c r="EFX234" s="77"/>
      <c r="EFY234" s="77"/>
      <c r="EFZ234" s="77"/>
      <c r="EGA234" s="77"/>
      <c r="EGB234" s="77"/>
      <c r="EGC234" s="77"/>
      <c r="EGD234" s="77"/>
      <c r="EGE234" s="77"/>
      <c r="EGF234" s="77"/>
      <c r="EGG234" s="77"/>
      <c r="EGH234" s="77"/>
      <c r="EGI234" s="77"/>
      <c r="EGJ234" s="77"/>
      <c r="EGK234" s="77"/>
      <c r="EGL234" s="77"/>
      <c r="EGM234" s="77"/>
      <c r="EGN234" s="77"/>
      <c r="EGO234" s="77"/>
      <c r="EGP234" s="77"/>
      <c r="EGQ234" s="77"/>
      <c r="EGR234" s="77"/>
      <c r="EGS234" s="77"/>
      <c r="EGT234" s="77"/>
      <c r="EGU234" s="77"/>
      <c r="EGV234" s="77"/>
      <c r="EGW234" s="77"/>
      <c r="EGX234" s="77"/>
      <c r="EGY234" s="77"/>
      <c r="EGZ234" s="77"/>
      <c r="EHA234" s="77"/>
      <c r="EHB234" s="77"/>
      <c r="EHC234" s="77"/>
      <c r="EHD234" s="77"/>
      <c r="EHE234" s="77"/>
      <c r="EHF234" s="77"/>
      <c r="EHG234" s="77"/>
      <c r="EHH234" s="77"/>
      <c r="EHI234" s="77"/>
      <c r="EHJ234" s="77"/>
      <c r="EHK234" s="77"/>
      <c r="EHL234" s="77"/>
      <c r="EHM234" s="77"/>
      <c r="EHN234" s="77"/>
      <c r="EHO234" s="77"/>
      <c r="EHP234" s="77"/>
      <c r="EHQ234" s="77"/>
      <c r="EHR234" s="77"/>
      <c r="EHS234" s="77"/>
      <c r="EHT234" s="77"/>
      <c r="EHU234" s="77"/>
      <c r="EHV234" s="77"/>
      <c r="EHW234" s="77"/>
      <c r="EHX234" s="77"/>
      <c r="EHY234" s="77"/>
      <c r="EHZ234" s="77"/>
      <c r="EIA234" s="77"/>
      <c r="EIB234" s="77"/>
      <c r="EIC234" s="77"/>
      <c r="EID234" s="77"/>
      <c r="EIE234" s="77"/>
      <c r="EIF234" s="77"/>
      <c r="EIG234" s="77"/>
      <c r="EIH234" s="77"/>
      <c r="EII234" s="77"/>
      <c r="EIJ234" s="77"/>
      <c r="EIK234" s="77"/>
      <c r="EIL234" s="77"/>
      <c r="EIM234" s="77"/>
      <c r="EIN234" s="77"/>
      <c r="EIO234" s="77"/>
      <c r="EIP234" s="77"/>
      <c r="EIQ234" s="77"/>
      <c r="EIR234" s="77"/>
      <c r="EIS234" s="77"/>
      <c r="EIT234" s="77"/>
      <c r="EIU234" s="77"/>
      <c r="EIV234" s="77"/>
      <c r="EIW234" s="77"/>
      <c r="EIX234" s="77"/>
      <c r="EIY234" s="77"/>
      <c r="EIZ234" s="77"/>
      <c r="EJA234" s="77"/>
      <c r="EJB234" s="77"/>
      <c r="EJC234" s="77"/>
      <c r="EJD234" s="77"/>
      <c r="EJE234" s="77"/>
      <c r="EJF234" s="77"/>
      <c r="EJG234" s="77"/>
      <c r="EJH234" s="77"/>
      <c r="EJI234" s="77"/>
      <c r="EJJ234" s="77"/>
      <c r="EJK234" s="77"/>
      <c r="EJL234" s="77"/>
      <c r="EJM234" s="77"/>
      <c r="EJN234" s="77"/>
      <c r="EJO234" s="77"/>
      <c r="EJP234" s="77"/>
      <c r="EJQ234" s="77"/>
      <c r="EJR234" s="77"/>
      <c r="EJS234" s="77"/>
      <c r="EJT234" s="77"/>
      <c r="EJU234" s="77"/>
      <c r="EJV234" s="77"/>
      <c r="EJW234" s="77"/>
      <c r="EJX234" s="77"/>
      <c r="EJY234" s="77"/>
      <c r="EJZ234" s="77"/>
      <c r="EKA234" s="77"/>
      <c r="EKB234" s="77"/>
      <c r="EKC234" s="77"/>
      <c r="EKD234" s="77"/>
      <c r="EKE234" s="77"/>
      <c r="EKF234" s="77"/>
      <c r="EKG234" s="77"/>
      <c r="EKH234" s="77"/>
      <c r="EKI234" s="77"/>
      <c r="EKJ234" s="77"/>
      <c r="EKK234" s="77"/>
      <c r="EKL234" s="77"/>
      <c r="EKM234" s="77"/>
      <c r="EKN234" s="77"/>
      <c r="EKO234" s="77"/>
      <c r="EKP234" s="77"/>
      <c r="EKQ234" s="77"/>
      <c r="EKR234" s="77"/>
      <c r="EKS234" s="77"/>
      <c r="EKT234" s="77"/>
      <c r="EKU234" s="77"/>
      <c r="EKV234" s="77"/>
      <c r="EKW234" s="77"/>
      <c r="EKX234" s="77"/>
      <c r="EKY234" s="77"/>
      <c r="EKZ234" s="77"/>
      <c r="ELA234" s="77"/>
      <c r="ELB234" s="77"/>
      <c r="ELC234" s="77"/>
      <c r="ELD234" s="77"/>
      <c r="ELE234" s="77"/>
      <c r="ELF234" s="77"/>
      <c r="ELG234" s="77"/>
      <c r="ELH234" s="77"/>
      <c r="ELI234" s="77"/>
      <c r="ELJ234" s="77"/>
      <c r="ELK234" s="77"/>
      <c r="ELL234" s="77"/>
      <c r="ELM234" s="77"/>
      <c r="ELN234" s="77"/>
      <c r="ELO234" s="77"/>
      <c r="ELP234" s="77"/>
      <c r="ELQ234" s="77"/>
      <c r="ELR234" s="77"/>
      <c r="ELS234" s="77"/>
      <c r="ELT234" s="77"/>
      <c r="ELU234" s="77"/>
      <c r="ELV234" s="77"/>
      <c r="ELW234" s="77"/>
      <c r="ELX234" s="77"/>
      <c r="ELY234" s="77"/>
      <c r="ELZ234" s="77"/>
      <c r="EMA234" s="77"/>
      <c r="EMB234" s="77"/>
      <c r="EMC234" s="77"/>
      <c r="EMD234" s="77"/>
      <c r="EME234" s="77"/>
      <c r="EMF234" s="77"/>
      <c r="EMG234" s="77"/>
      <c r="EMH234" s="77"/>
      <c r="EMI234" s="77"/>
      <c r="EMJ234" s="77"/>
      <c r="EMK234" s="77"/>
      <c r="EML234" s="77"/>
      <c r="EMM234" s="77"/>
      <c r="EMN234" s="77"/>
      <c r="EMO234" s="77"/>
      <c r="EMP234" s="77"/>
      <c r="EMQ234" s="77"/>
      <c r="EMR234" s="77"/>
      <c r="EMS234" s="77"/>
      <c r="EMT234" s="77"/>
      <c r="EMU234" s="77"/>
      <c r="EMV234" s="77"/>
      <c r="EMW234" s="77"/>
      <c r="EMX234" s="77"/>
      <c r="EMY234" s="77"/>
      <c r="EMZ234" s="77"/>
      <c r="ENA234" s="77"/>
      <c r="ENB234" s="77"/>
      <c r="ENC234" s="77"/>
      <c r="END234" s="77"/>
      <c r="ENE234" s="77"/>
      <c r="ENF234" s="77"/>
      <c r="ENG234" s="77"/>
      <c r="ENH234" s="77"/>
      <c r="ENI234" s="77"/>
      <c r="ENJ234" s="77"/>
      <c r="ENK234" s="77"/>
      <c r="ENL234" s="77"/>
      <c r="ENM234" s="77"/>
      <c r="ENN234" s="77"/>
      <c r="ENO234" s="77"/>
      <c r="ENP234" s="77"/>
      <c r="ENQ234" s="77"/>
      <c r="ENR234" s="77"/>
      <c r="ENS234" s="77"/>
      <c r="ENT234" s="77"/>
      <c r="ENU234" s="77"/>
      <c r="ENV234" s="77"/>
      <c r="ENW234" s="77"/>
      <c r="ENX234" s="77"/>
      <c r="ENY234" s="77"/>
      <c r="ENZ234" s="77"/>
      <c r="EOA234" s="77"/>
      <c r="EOB234" s="77"/>
      <c r="EOC234" s="77"/>
      <c r="EOD234" s="77"/>
      <c r="EOE234" s="77"/>
      <c r="EOF234" s="77"/>
      <c r="EOG234" s="77"/>
      <c r="EOH234" s="77"/>
      <c r="EOI234" s="77"/>
      <c r="EOJ234" s="77"/>
      <c r="EOK234" s="77"/>
      <c r="EOL234" s="77"/>
      <c r="EOM234" s="77"/>
      <c r="EON234" s="77"/>
      <c r="EOO234" s="77"/>
      <c r="EOP234" s="77"/>
      <c r="EOQ234" s="77"/>
      <c r="EOR234" s="77"/>
      <c r="EOS234" s="77"/>
      <c r="EOT234" s="77"/>
      <c r="EOU234" s="77"/>
      <c r="EOV234" s="77"/>
      <c r="EOW234" s="77"/>
      <c r="EOX234" s="77"/>
      <c r="EOY234" s="77"/>
      <c r="EOZ234" s="77"/>
      <c r="EPA234" s="77"/>
      <c r="EPB234" s="77"/>
      <c r="EPC234" s="77"/>
      <c r="EPD234" s="77"/>
      <c r="EPE234" s="77"/>
      <c r="EPF234" s="77"/>
      <c r="EPG234" s="77"/>
      <c r="EPH234" s="77"/>
      <c r="EPI234" s="77"/>
      <c r="EPJ234" s="77"/>
      <c r="EPK234" s="77"/>
      <c r="EPL234" s="77"/>
      <c r="EPM234" s="77"/>
      <c r="EPN234" s="77"/>
      <c r="EPO234" s="77"/>
      <c r="EPP234" s="77"/>
      <c r="EPQ234" s="77"/>
      <c r="EPR234" s="77"/>
      <c r="EPS234" s="77"/>
      <c r="EPT234" s="77"/>
      <c r="EPU234" s="77"/>
      <c r="EPV234" s="77"/>
      <c r="EPW234" s="77"/>
      <c r="EPX234" s="77"/>
      <c r="EPY234" s="77"/>
      <c r="EPZ234" s="77"/>
      <c r="EQA234" s="77"/>
      <c r="EQB234" s="77"/>
      <c r="EQC234" s="77"/>
      <c r="EQD234" s="77"/>
      <c r="EQE234" s="77"/>
      <c r="EQF234" s="77"/>
      <c r="EQG234" s="77"/>
      <c r="EQH234" s="77"/>
      <c r="EQI234" s="77"/>
      <c r="EQJ234" s="77"/>
      <c r="EQK234" s="77"/>
      <c r="EQL234" s="77"/>
      <c r="EQM234" s="77"/>
      <c r="EQN234" s="77"/>
      <c r="EQO234" s="77"/>
      <c r="EQP234" s="77"/>
      <c r="EQQ234" s="77"/>
      <c r="EQR234" s="77"/>
      <c r="EQS234" s="77"/>
      <c r="EQT234" s="77"/>
      <c r="EQU234" s="77"/>
      <c r="EQV234" s="77"/>
      <c r="EQW234" s="77"/>
      <c r="EQX234" s="77"/>
      <c r="EQY234" s="77"/>
      <c r="EQZ234" s="77"/>
      <c r="ERA234" s="77"/>
      <c r="ERB234" s="77"/>
      <c r="ERC234" s="77"/>
      <c r="ERD234" s="77"/>
      <c r="ERE234" s="77"/>
      <c r="ERF234" s="77"/>
      <c r="ERG234" s="77"/>
      <c r="ERH234" s="77"/>
      <c r="ERI234" s="77"/>
      <c r="ERJ234" s="77"/>
      <c r="ERK234" s="77"/>
      <c r="ERL234" s="77"/>
      <c r="ERM234" s="77"/>
      <c r="ERN234" s="77"/>
      <c r="ERO234" s="77"/>
      <c r="ERP234" s="77"/>
      <c r="ERQ234" s="77"/>
      <c r="ERR234" s="77"/>
      <c r="ERS234" s="77"/>
      <c r="ERT234" s="77"/>
      <c r="ERU234" s="77"/>
      <c r="ERV234" s="77"/>
      <c r="ERW234" s="77"/>
      <c r="ERX234" s="77"/>
      <c r="ERY234" s="77"/>
      <c r="ERZ234" s="77"/>
      <c r="ESA234" s="77"/>
      <c r="ESB234" s="77"/>
      <c r="ESC234" s="77"/>
      <c r="ESD234" s="77"/>
      <c r="ESE234" s="77"/>
      <c r="ESF234" s="77"/>
      <c r="ESG234" s="77"/>
      <c r="ESH234" s="77"/>
      <c r="ESI234" s="77"/>
      <c r="ESJ234" s="77"/>
      <c r="ESK234" s="77"/>
      <c r="ESL234" s="77"/>
      <c r="ESM234" s="77"/>
      <c r="ESN234" s="77"/>
      <c r="ESO234" s="77"/>
      <c r="ESP234" s="77"/>
      <c r="ESQ234" s="77"/>
      <c r="ESR234" s="77"/>
      <c r="ESS234" s="77"/>
      <c r="EST234" s="77"/>
      <c r="ESU234" s="77"/>
      <c r="ESV234" s="77"/>
      <c r="ESW234" s="77"/>
      <c r="ESX234" s="77"/>
      <c r="ESY234" s="77"/>
      <c r="ESZ234" s="77"/>
      <c r="ETA234" s="77"/>
      <c r="ETB234" s="77"/>
      <c r="ETC234" s="77"/>
      <c r="ETD234" s="77"/>
      <c r="ETE234" s="77"/>
      <c r="ETF234" s="77"/>
      <c r="ETG234" s="77"/>
      <c r="ETH234" s="77"/>
      <c r="ETI234" s="77"/>
      <c r="ETJ234" s="77"/>
      <c r="ETK234" s="77"/>
      <c r="ETL234" s="77"/>
      <c r="ETM234" s="77"/>
      <c r="ETN234" s="77"/>
      <c r="ETO234" s="77"/>
      <c r="ETP234" s="77"/>
      <c r="ETQ234" s="77"/>
      <c r="ETR234" s="77"/>
      <c r="ETS234" s="77"/>
      <c r="ETT234" s="77"/>
      <c r="ETU234" s="77"/>
      <c r="ETV234" s="77"/>
      <c r="ETW234" s="77"/>
      <c r="ETX234" s="77"/>
      <c r="ETY234" s="77"/>
      <c r="ETZ234" s="77"/>
      <c r="EUA234" s="77"/>
      <c r="EUB234" s="77"/>
      <c r="EUC234" s="77"/>
      <c r="EUD234" s="77"/>
      <c r="EUE234" s="77"/>
      <c r="EUF234" s="77"/>
      <c r="EUG234" s="77"/>
      <c r="EUH234" s="77"/>
      <c r="EUI234" s="77"/>
      <c r="EUJ234" s="77"/>
      <c r="EUK234" s="77"/>
      <c r="EUL234" s="77"/>
      <c r="EUM234" s="77"/>
      <c r="EUN234" s="77"/>
      <c r="EUO234" s="77"/>
      <c r="EUP234" s="77"/>
      <c r="EUQ234" s="77"/>
      <c r="EUR234" s="77"/>
      <c r="EUS234" s="77"/>
      <c r="EUT234" s="77"/>
      <c r="EUU234" s="77"/>
      <c r="EUV234" s="77"/>
      <c r="EUW234" s="77"/>
      <c r="EUX234" s="77"/>
      <c r="EUY234" s="77"/>
      <c r="EUZ234" s="77"/>
      <c r="EVA234" s="77"/>
      <c r="EVB234" s="77"/>
      <c r="EVC234" s="77"/>
      <c r="EVD234" s="77"/>
      <c r="EVE234" s="77"/>
      <c r="EVF234" s="77"/>
      <c r="EVG234" s="77"/>
      <c r="EVH234" s="77"/>
      <c r="EVI234" s="77"/>
      <c r="EVJ234" s="77"/>
      <c r="EVK234" s="77"/>
      <c r="EVL234" s="77"/>
      <c r="EVM234" s="77"/>
      <c r="EVN234" s="77"/>
      <c r="EVO234" s="77"/>
      <c r="EVP234" s="77"/>
      <c r="EVQ234" s="77"/>
      <c r="EVR234" s="77"/>
      <c r="EVS234" s="77"/>
      <c r="EVT234" s="77"/>
      <c r="EVU234" s="77"/>
      <c r="EVV234" s="77"/>
      <c r="EVW234" s="77"/>
      <c r="EVX234" s="77"/>
      <c r="EVY234" s="77"/>
      <c r="EVZ234" s="77"/>
      <c r="EWA234" s="77"/>
      <c r="EWB234" s="77"/>
      <c r="EWC234" s="77"/>
      <c r="EWD234" s="77"/>
      <c r="EWE234" s="77"/>
      <c r="EWF234" s="77"/>
      <c r="EWG234" s="77"/>
      <c r="EWH234" s="77"/>
      <c r="EWI234" s="77"/>
      <c r="EWJ234" s="77"/>
      <c r="EWK234" s="77"/>
      <c r="EWL234" s="77"/>
      <c r="EWM234" s="77"/>
      <c r="EWN234" s="77"/>
      <c r="EWO234" s="77"/>
      <c r="EWP234" s="77"/>
      <c r="EWQ234" s="77"/>
      <c r="EWR234" s="77"/>
      <c r="EWS234" s="77"/>
      <c r="EWT234" s="77"/>
      <c r="EWU234" s="77"/>
      <c r="EWV234" s="77"/>
      <c r="EWW234" s="77"/>
      <c r="EWX234" s="77"/>
      <c r="EWY234" s="77"/>
      <c r="EWZ234" s="77"/>
      <c r="EXA234" s="77"/>
      <c r="EXB234" s="77"/>
      <c r="EXC234" s="77"/>
      <c r="EXD234" s="77"/>
      <c r="EXE234" s="77"/>
      <c r="EXF234" s="77"/>
      <c r="EXG234" s="77"/>
      <c r="EXH234" s="77"/>
      <c r="EXI234" s="77"/>
      <c r="EXJ234" s="77"/>
      <c r="EXK234" s="77"/>
      <c r="EXL234" s="77"/>
      <c r="EXM234" s="77"/>
      <c r="EXN234" s="77"/>
      <c r="EXO234" s="77"/>
      <c r="EXP234" s="77"/>
      <c r="EXQ234" s="77"/>
      <c r="EXR234" s="77"/>
      <c r="EXS234" s="77"/>
      <c r="EXT234" s="77"/>
      <c r="EXU234" s="77"/>
      <c r="EXV234" s="77"/>
      <c r="EXW234" s="77"/>
      <c r="EXX234" s="77"/>
      <c r="EXY234" s="77"/>
      <c r="EXZ234" s="77"/>
      <c r="EYA234" s="77"/>
      <c r="EYB234" s="77"/>
      <c r="EYC234" s="77"/>
      <c r="EYD234" s="77"/>
      <c r="EYE234" s="77"/>
      <c r="EYF234" s="77"/>
      <c r="EYG234" s="77"/>
      <c r="EYH234" s="77"/>
      <c r="EYI234" s="77"/>
      <c r="EYJ234" s="77"/>
      <c r="EYK234" s="77"/>
      <c r="EYL234" s="77"/>
      <c r="EYM234" s="77"/>
      <c r="EYN234" s="77"/>
      <c r="EYO234" s="77"/>
      <c r="EYP234" s="77"/>
      <c r="EYQ234" s="77"/>
      <c r="EYR234" s="77"/>
      <c r="EYS234" s="77"/>
      <c r="EYT234" s="77"/>
      <c r="EYU234" s="77"/>
      <c r="EYV234" s="77"/>
      <c r="EYW234" s="77"/>
      <c r="EYX234" s="77"/>
      <c r="EYY234" s="77"/>
      <c r="EYZ234" s="77"/>
      <c r="EZA234" s="77"/>
      <c r="EZB234" s="77"/>
      <c r="EZC234" s="77"/>
      <c r="EZD234" s="77"/>
      <c r="EZE234" s="77"/>
      <c r="EZF234" s="77"/>
      <c r="EZG234" s="77"/>
      <c r="EZH234" s="77"/>
      <c r="EZI234" s="77"/>
      <c r="EZJ234" s="77"/>
      <c r="EZK234" s="77"/>
      <c r="EZL234" s="77"/>
      <c r="EZM234" s="77"/>
      <c r="EZN234" s="77"/>
      <c r="EZO234" s="77"/>
      <c r="EZP234" s="77"/>
      <c r="EZQ234" s="77"/>
      <c r="EZR234" s="77"/>
      <c r="EZS234" s="77"/>
      <c r="EZT234" s="77"/>
      <c r="EZU234" s="77"/>
      <c r="EZV234" s="77"/>
      <c r="EZW234" s="77"/>
      <c r="EZX234" s="77"/>
      <c r="EZY234" s="77"/>
      <c r="EZZ234" s="77"/>
      <c r="FAA234" s="77"/>
      <c r="FAB234" s="77"/>
      <c r="FAC234" s="77"/>
      <c r="FAD234" s="77"/>
      <c r="FAE234" s="77"/>
      <c r="FAF234" s="77"/>
      <c r="FAG234" s="77"/>
      <c r="FAH234" s="77"/>
      <c r="FAI234" s="77"/>
      <c r="FAJ234" s="77"/>
      <c r="FAK234" s="77"/>
      <c r="FAL234" s="77"/>
      <c r="FAM234" s="77"/>
      <c r="FAN234" s="77"/>
      <c r="FAO234" s="77"/>
      <c r="FAP234" s="77"/>
      <c r="FAQ234" s="77"/>
      <c r="FAR234" s="77"/>
      <c r="FAS234" s="77"/>
      <c r="FAT234" s="77"/>
      <c r="FAU234" s="77"/>
      <c r="FAV234" s="77"/>
      <c r="FAW234" s="77"/>
      <c r="FAX234" s="77"/>
      <c r="FAY234" s="77"/>
      <c r="FAZ234" s="77"/>
      <c r="FBA234" s="77"/>
      <c r="FBB234" s="77"/>
      <c r="FBC234" s="77"/>
      <c r="FBD234" s="77"/>
      <c r="FBE234" s="77"/>
      <c r="FBF234" s="77"/>
      <c r="FBG234" s="77"/>
      <c r="FBH234" s="77"/>
      <c r="FBI234" s="77"/>
      <c r="FBJ234" s="77"/>
      <c r="FBK234" s="77"/>
      <c r="FBL234" s="77"/>
      <c r="FBM234" s="77"/>
      <c r="FBN234" s="77"/>
      <c r="FBO234" s="77"/>
      <c r="FBP234" s="77"/>
      <c r="FBQ234" s="77"/>
      <c r="FBR234" s="77"/>
      <c r="FBS234" s="77"/>
      <c r="FBT234" s="77"/>
      <c r="FBU234" s="77"/>
      <c r="FBV234" s="77"/>
      <c r="FBW234" s="77"/>
      <c r="FBX234" s="77"/>
      <c r="FBY234" s="77"/>
      <c r="FBZ234" s="77"/>
      <c r="FCA234" s="77"/>
      <c r="FCB234" s="77"/>
      <c r="FCC234" s="77"/>
      <c r="FCD234" s="77"/>
      <c r="FCE234" s="77"/>
      <c r="FCF234" s="77"/>
      <c r="FCG234" s="77"/>
      <c r="FCH234" s="77"/>
      <c r="FCI234" s="77"/>
      <c r="FCJ234" s="77"/>
      <c r="FCK234" s="77"/>
      <c r="FCL234" s="77"/>
      <c r="FCM234" s="77"/>
      <c r="FCN234" s="77"/>
      <c r="FCO234" s="77"/>
      <c r="FCP234" s="77"/>
      <c r="FCQ234" s="77"/>
      <c r="FCR234" s="77"/>
      <c r="FCS234" s="77"/>
      <c r="FCT234" s="77"/>
      <c r="FCU234" s="77"/>
      <c r="FCV234" s="77"/>
      <c r="FCW234" s="77"/>
      <c r="FCX234" s="77"/>
      <c r="FCY234" s="77"/>
      <c r="FCZ234" s="77"/>
      <c r="FDA234" s="77"/>
      <c r="FDB234" s="77"/>
      <c r="FDC234" s="77"/>
      <c r="FDD234" s="77"/>
      <c r="FDE234" s="77"/>
      <c r="FDF234" s="77"/>
      <c r="FDG234" s="77"/>
      <c r="FDH234" s="77"/>
      <c r="FDI234" s="77"/>
      <c r="FDJ234" s="77"/>
      <c r="FDK234" s="77"/>
      <c r="FDL234" s="77"/>
      <c r="FDM234" s="77"/>
      <c r="FDN234" s="77"/>
      <c r="FDO234" s="77"/>
      <c r="FDP234" s="77"/>
      <c r="FDQ234" s="77"/>
      <c r="FDR234" s="77"/>
      <c r="FDS234" s="77"/>
      <c r="FDT234" s="77"/>
      <c r="FDU234" s="77"/>
      <c r="FDV234" s="77"/>
      <c r="FDW234" s="77"/>
      <c r="FDX234" s="77"/>
      <c r="FDY234" s="77"/>
      <c r="FDZ234" s="77"/>
      <c r="FEA234" s="77"/>
      <c r="FEB234" s="77"/>
      <c r="FEC234" s="77"/>
      <c r="FED234" s="77"/>
      <c r="FEE234" s="77"/>
      <c r="FEF234" s="77"/>
      <c r="FEG234" s="77"/>
      <c r="FEH234" s="77"/>
      <c r="FEI234" s="77"/>
      <c r="FEJ234" s="77"/>
      <c r="FEK234" s="77"/>
      <c r="FEL234" s="77"/>
      <c r="FEM234" s="77"/>
      <c r="FEN234" s="77"/>
      <c r="FEO234" s="77"/>
      <c r="FEP234" s="77"/>
      <c r="FEQ234" s="77"/>
      <c r="FER234" s="77"/>
      <c r="FES234" s="77"/>
      <c r="FET234" s="77"/>
      <c r="FEU234" s="77"/>
      <c r="FEV234" s="77"/>
      <c r="FEW234" s="77"/>
      <c r="FEX234" s="77"/>
      <c r="FEY234" s="77"/>
      <c r="FEZ234" s="77"/>
      <c r="FFA234" s="77"/>
      <c r="FFB234" s="77"/>
      <c r="FFC234" s="77"/>
      <c r="FFD234" s="77"/>
      <c r="FFE234" s="77"/>
      <c r="FFF234" s="77"/>
      <c r="FFG234" s="77"/>
      <c r="FFH234" s="77"/>
      <c r="FFI234" s="77"/>
      <c r="FFJ234" s="77"/>
      <c r="FFK234" s="77"/>
      <c r="FFL234" s="77"/>
      <c r="FFM234" s="77"/>
      <c r="FFN234" s="77"/>
      <c r="FFO234" s="77"/>
      <c r="FFP234" s="77"/>
      <c r="FFQ234" s="77"/>
      <c r="FFR234" s="77"/>
      <c r="FFS234" s="77"/>
      <c r="FFT234" s="77"/>
      <c r="FFU234" s="77"/>
      <c r="FFV234" s="77"/>
      <c r="FFW234" s="77"/>
      <c r="FFX234" s="77"/>
      <c r="FFY234" s="77"/>
      <c r="FFZ234" s="77"/>
      <c r="FGA234" s="77"/>
      <c r="FGB234" s="77"/>
      <c r="FGC234" s="77"/>
      <c r="FGD234" s="77"/>
      <c r="FGE234" s="77"/>
      <c r="FGF234" s="77"/>
      <c r="FGG234" s="77"/>
      <c r="FGH234" s="77"/>
      <c r="FGI234" s="77"/>
      <c r="FGJ234" s="77"/>
      <c r="FGK234" s="77"/>
      <c r="FGL234" s="77"/>
      <c r="FGM234" s="77"/>
      <c r="FGN234" s="77"/>
      <c r="FGO234" s="77"/>
      <c r="FGP234" s="77"/>
      <c r="FGQ234" s="77"/>
      <c r="FGR234" s="77"/>
      <c r="FGS234" s="77"/>
      <c r="FGT234" s="77"/>
      <c r="FGU234" s="77"/>
      <c r="FGV234" s="77"/>
      <c r="FGW234" s="77"/>
      <c r="FGX234" s="77"/>
      <c r="FGY234" s="77"/>
      <c r="FGZ234" s="77"/>
      <c r="FHA234" s="77"/>
      <c r="FHB234" s="77"/>
      <c r="FHC234" s="77"/>
      <c r="FHD234" s="77"/>
      <c r="FHE234" s="77"/>
      <c r="FHF234" s="77"/>
      <c r="FHG234" s="77"/>
      <c r="FHH234" s="77"/>
      <c r="FHI234" s="77"/>
      <c r="FHJ234" s="77"/>
      <c r="FHK234" s="77"/>
      <c r="FHL234" s="77"/>
      <c r="FHM234" s="77"/>
      <c r="FHN234" s="77"/>
      <c r="FHO234" s="77"/>
      <c r="FHP234" s="77"/>
      <c r="FHQ234" s="77"/>
      <c r="FHR234" s="77"/>
      <c r="FHS234" s="77"/>
      <c r="FHT234" s="77"/>
      <c r="FHU234" s="77"/>
      <c r="FHV234" s="77"/>
      <c r="FHW234" s="77"/>
      <c r="FHX234" s="77"/>
      <c r="FHY234" s="77"/>
      <c r="FHZ234" s="77"/>
      <c r="FIA234" s="77"/>
      <c r="FIB234" s="77"/>
      <c r="FIC234" s="77"/>
      <c r="FID234" s="77"/>
      <c r="FIE234" s="77"/>
      <c r="FIF234" s="77"/>
      <c r="FIG234" s="77"/>
      <c r="FIH234" s="77"/>
      <c r="FII234" s="77"/>
      <c r="FIJ234" s="77"/>
      <c r="FIK234" s="77"/>
      <c r="FIL234" s="77"/>
      <c r="FIM234" s="77"/>
      <c r="FIN234" s="77"/>
      <c r="FIO234" s="77"/>
      <c r="FIP234" s="77"/>
      <c r="FIQ234" s="77"/>
      <c r="FIR234" s="77"/>
      <c r="FIS234" s="77"/>
      <c r="FIT234" s="77"/>
      <c r="FIU234" s="77"/>
      <c r="FIV234" s="77"/>
      <c r="FIW234" s="77"/>
      <c r="FIX234" s="77"/>
      <c r="FIY234" s="77"/>
      <c r="FIZ234" s="77"/>
      <c r="FJA234" s="77"/>
      <c r="FJB234" s="77"/>
      <c r="FJC234" s="77"/>
      <c r="FJD234" s="77"/>
      <c r="FJE234" s="77"/>
      <c r="FJF234" s="77"/>
      <c r="FJG234" s="77"/>
      <c r="FJH234" s="77"/>
      <c r="FJI234" s="77"/>
      <c r="FJJ234" s="77"/>
      <c r="FJK234" s="77"/>
      <c r="FJL234" s="77"/>
      <c r="FJM234" s="77"/>
      <c r="FJN234" s="77"/>
      <c r="FJO234" s="77"/>
      <c r="FJP234" s="77"/>
      <c r="FJQ234" s="77"/>
      <c r="FJR234" s="77"/>
      <c r="FJS234" s="77"/>
      <c r="FJT234" s="77"/>
      <c r="FJU234" s="77"/>
      <c r="FJV234" s="77"/>
      <c r="FJW234" s="77"/>
      <c r="FJX234" s="77"/>
      <c r="FJY234" s="77"/>
      <c r="FJZ234" s="77"/>
      <c r="FKA234" s="77"/>
      <c r="FKB234" s="77"/>
      <c r="FKC234" s="77"/>
      <c r="FKD234" s="77"/>
      <c r="FKE234" s="77"/>
      <c r="FKF234" s="77"/>
      <c r="FKG234" s="77"/>
      <c r="FKH234" s="77"/>
      <c r="FKI234" s="77"/>
      <c r="FKJ234" s="77"/>
      <c r="FKK234" s="77"/>
      <c r="FKL234" s="77"/>
      <c r="FKM234" s="77"/>
      <c r="FKN234" s="77"/>
      <c r="FKO234" s="77"/>
      <c r="FKP234" s="77"/>
      <c r="FKQ234" s="77"/>
      <c r="FKR234" s="77"/>
      <c r="FKS234" s="77"/>
      <c r="FKT234" s="77"/>
      <c r="FKU234" s="77"/>
      <c r="FKV234" s="77"/>
      <c r="FKW234" s="77"/>
      <c r="FKX234" s="77"/>
      <c r="FKY234" s="77"/>
      <c r="FKZ234" s="77"/>
      <c r="FLA234" s="77"/>
      <c r="FLB234" s="77"/>
      <c r="FLC234" s="77"/>
      <c r="FLD234" s="77"/>
      <c r="FLE234" s="77"/>
      <c r="FLF234" s="77"/>
      <c r="FLG234" s="77"/>
      <c r="FLH234" s="77"/>
      <c r="FLI234" s="77"/>
      <c r="FLJ234" s="77"/>
      <c r="FLK234" s="77"/>
      <c r="FLL234" s="77"/>
      <c r="FLM234" s="77"/>
      <c r="FLN234" s="77"/>
      <c r="FLO234" s="77"/>
      <c r="FLP234" s="77"/>
      <c r="FLQ234" s="77"/>
      <c r="FLR234" s="77"/>
      <c r="FLS234" s="77"/>
      <c r="FLT234" s="77"/>
      <c r="FLU234" s="77"/>
      <c r="FLV234" s="77"/>
      <c r="FLW234" s="77"/>
      <c r="FLX234" s="77"/>
      <c r="FLY234" s="77"/>
      <c r="FLZ234" s="77"/>
      <c r="FMA234" s="77"/>
      <c r="FMB234" s="77"/>
      <c r="FMC234" s="77"/>
      <c r="FMD234" s="77"/>
      <c r="FME234" s="77"/>
      <c r="FMF234" s="77"/>
      <c r="FMG234" s="77"/>
      <c r="FMH234" s="77"/>
      <c r="FMI234" s="77"/>
      <c r="FMJ234" s="77"/>
      <c r="FMK234" s="77"/>
      <c r="FML234" s="77"/>
      <c r="FMM234" s="77"/>
      <c r="FMN234" s="77"/>
      <c r="FMO234" s="77"/>
      <c r="FMP234" s="77"/>
      <c r="FMQ234" s="77"/>
      <c r="FMR234" s="77"/>
      <c r="FMS234" s="77"/>
      <c r="FMT234" s="77"/>
      <c r="FMU234" s="77"/>
      <c r="FMV234" s="77"/>
      <c r="FMW234" s="77"/>
      <c r="FMX234" s="77"/>
      <c r="FMY234" s="77"/>
      <c r="FMZ234" s="77"/>
      <c r="FNA234" s="77"/>
      <c r="FNB234" s="77"/>
      <c r="FNC234" s="77"/>
      <c r="FND234" s="77"/>
      <c r="FNE234" s="77"/>
      <c r="FNF234" s="77"/>
      <c r="FNG234" s="77"/>
      <c r="FNH234" s="77"/>
      <c r="FNI234" s="77"/>
      <c r="FNJ234" s="77"/>
      <c r="FNK234" s="77"/>
      <c r="FNL234" s="77"/>
      <c r="FNM234" s="77"/>
      <c r="FNN234" s="77"/>
      <c r="FNO234" s="77"/>
      <c r="FNP234" s="77"/>
      <c r="FNQ234" s="77"/>
      <c r="FNR234" s="77"/>
      <c r="FNS234" s="77"/>
      <c r="FNT234" s="77"/>
      <c r="FNU234" s="77"/>
      <c r="FNV234" s="77"/>
      <c r="FNW234" s="77"/>
      <c r="FNX234" s="77"/>
      <c r="FNY234" s="77"/>
      <c r="FNZ234" s="77"/>
      <c r="FOA234" s="77"/>
      <c r="FOB234" s="77"/>
      <c r="FOC234" s="77"/>
      <c r="FOD234" s="77"/>
      <c r="FOE234" s="77"/>
      <c r="FOF234" s="77"/>
      <c r="FOG234" s="77"/>
      <c r="FOH234" s="77"/>
      <c r="FOI234" s="77"/>
      <c r="FOJ234" s="77"/>
      <c r="FOK234" s="77"/>
      <c r="FOL234" s="77"/>
      <c r="FOM234" s="77"/>
      <c r="FON234" s="77"/>
      <c r="FOO234" s="77"/>
      <c r="FOP234" s="77"/>
      <c r="FOQ234" s="77"/>
      <c r="FOR234" s="77"/>
      <c r="FOS234" s="77"/>
      <c r="FOT234" s="77"/>
      <c r="FOU234" s="77"/>
      <c r="FOV234" s="77"/>
      <c r="FOW234" s="77"/>
      <c r="FOX234" s="77"/>
      <c r="FOY234" s="77"/>
      <c r="FOZ234" s="77"/>
      <c r="FPA234" s="77"/>
      <c r="FPB234" s="77"/>
      <c r="FPC234" s="77"/>
      <c r="FPD234" s="77"/>
      <c r="FPE234" s="77"/>
      <c r="FPF234" s="77"/>
      <c r="FPG234" s="77"/>
      <c r="FPH234" s="77"/>
      <c r="FPI234" s="77"/>
      <c r="FPJ234" s="77"/>
      <c r="FPK234" s="77"/>
      <c r="FPL234" s="77"/>
      <c r="FPM234" s="77"/>
      <c r="FPN234" s="77"/>
      <c r="FPO234" s="77"/>
      <c r="FPP234" s="77"/>
      <c r="FPQ234" s="77"/>
      <c r="FPR234" s="77"/>
      <c r="FPS234" s="77"/>
      <c r="FPT234" s="77"/>
      <c r="FPU234" s="77"/>
      <c r="FPV234" s="77"/>
      <c r="FPW234" s="77"/>
      <c r="FPX234" s="77"/>
      <c r="FPY234" s="77"/>
      <c r="FPZ234" s="77"/>
      <c r="FQA234" s="77"/>
      <c r="FQB234" s="77"/>
      <c r="FQC234" s="77"/>
      <c r="FQD234" s="77"/>
      <c r="FQE234" s="77"/>
      <c r="FQF234" s="77"/>
      <c r="FQG234" s="77"/>
      <c r="FQH234" s="77"/>
      <c r="FQI234" s="77"/>
      <c r="FQJ234" s="77"/>
      <c r="FQK234" s="77"/>
      <c r="FQL234" s="77"/>
      <c r="FQM234" s="77"/>
      <c r="FQN234" s="77"/>
      <c r="FQO234" s="77"/>
      <c r="FQP234" s="77"/>
      <c r="FQQ234" s="77"/>
      <c r="FQR234" s="77"/>
      <c r="FQS234" s="77"/>
      <c r="FQT234" s="77"/>
      <c r="FQU234" s="77"/>
      <c r="FQV234" s="77"/>
      <c r="FQW234" s="77"/>
      <c r="FQX234" s="77"/>
      <c r="FQY234" s="77"/>
      <c r="FQZ234" s="77"/>
      <c r="FRA234" s="77"/>
      <c r="FRB234" s="77"/>
      <c r="FRC234" s="77"/>
      <c r="FRD234" s="77"/>
      <c r="FRE234" s="77"/>
      <c r="FRF234" s="77"/>
      <c r="FRG234" s="77"/>
      <c r="FRH234" s="77"/>
      <c r="FRI234" s="77"/>
      <c r="FRJ234" s="77"/>
      <c r="FRK234" s="77"/>
      <c r="FRL234" s="77"/>
      <c r="FRM234" s="77"/>
      <c r="FRN234" s="77"/>
      <c r="FRO234" s="77"/>
      <c r="FRP234" s="77"/>
      <c r="FRQ234" s="77"/>
      <c r="FRR234" s="77"/>
      <c r="FRS234" s="77"/>
      <c r="FRT234" s="77"/>
      <c r="FRU234" s="77"/>
      <c r="FRV234" s="77"/>
      <c r="FRW234" s="77"/>
      <c r="FRX234" s="77"/>
      <c r="FRY234" s="77"/>
      <c r="FRZ234" s="77"/>
      <c r="FSA234" s="77"/>
      <c r="FSB234" s="77"/>
      <c r="FSC234" s="77"/>
      <c r="FSD234" s="77"/>
      <c r="FSE234" s="77"/>
      <c r="FSF234" s="77"/>
      <c r="FSG234" s="77"/>
      <c r="FSH234" s="77"/>
      <c r="FSI234" s="77"/>
      <c r="FSJ234" s="77"/>
      <c r="FSK234" s="77"/>
      <c r="FSL234" s="77"/>
      <c r="FSM234" s="77"/>
      <c r="FSN234" s="77"/>
      <c r="FSO234" s="77"/>
      <c r="FSP234" s="77"/>
      <c r="FSQ234" s="77"/>
      <c r="FSR234" s="77"/>
      <c r="FSS234" s="77"/>
      <c r="FST234" s="77"/>
      <c r="FSU234" s="77"/>
      <c r="FSV234" s="77"/>
      <c r="FSW234" s="77"/>
      <c r="FSX234" s="77"/>
      <c r="FSY234" s="77"/>
      <c r="FSZ234" s="77"/>
      <c r="FTA234" s="77"/>
      <c r="FTB234" s="77"/>
      <c r="FTC234" s="77"/>
      <c r="FTD234" s="77"/>
      <c r="FTE234" s="77"/>
      <c r="FTF234" s="77"/>
      <c r="FTG234" s="77"/>
      <c r="FTH234" s="77"/>
      <c r="FTI234" s="77"/>
      <c r="FTJ234" s="77"/>
      <c r="FTK234" s="77"/>
      <c r="FTL234" s="77"/>
      <c r="FTM234" s="77"/>
      <c r="FTN234" s="77"/>
      <c r="FTO234" s="77"/>
      <c r="FTP234" s="77"/>
      <c r="FTQ234" s="77"/>
      <c r="FTR234" s="77"/>
      <c r="FTS234" s="77"/>
      <c r="FTT234" s="77"/>
      <c r="FTU234" s="77"/>
      <c r="FTV234" s="77"/>
      <c r="FTW234" s="77"/>
      <c r="FTX234" s="77"/>
      <c r="FTY234" s="77"/>
      <c r="FTZ234" s="77"/>
      <c r="FUA234" s="77"/>
      <c r="FUB234" s="77"/>
      <c r="FUC234" s="77"/>
      <c r="FUD234" s="77"/>
      <c r="FUE234" s="77"/>
      <c r="FUF234" s="77"/>
      <c r="FUG234" s="77"/>
      <c r="FUH234" s="77"/>
      <c r="FUI234" s="77"/>
      <c r="FUJ234" s="77"/>
      <c r="FUK234" s="77"/>
      <c r="FUL234" s="77"/>
      <c r="FUM234" s="77"/>
      <c r="FUN234" s="77"/>
      <c r="FUO234" s="77"/>
      <c r="FUP234" s="77"/>
      <c r="FUQ234" s="77"/>
      <c r="FUR234" s="77"/>
      <c r="FUS234" s="77"/>
      <c r="FUT234" s="77"/>
      <c r="FUU234" s="77"/>
      <c r="FUV234" s="77"/>
      <c r="FUW234" s="77"/>
      <c r="FUX234" s="77"/>
      <c r="FUY234" s="77"/>
      <c r="FUZ234" s="77"/>
      <c r="FVA234" s="77"/>
      <c r="FVB234" s="77"/>
      <c r="FVC234" s="77"/>
      <c r="FVD234" s="77"/>
      <c r="FVE234" s="77"/>
      <c r="FVF234" s="77"/>
      <c r="FVG234" s="77"/>
      <c r="FVH234" s="77"/>
      <c r="FVI234" s="77"/>
      <c r="FVJ234" s="77"/>
      <c r="FVK234" s="77"/>
      <c r="FVL234" s="77"/>
      <c r="FVM234" s="77"/>
      <c r="FVN234" s="77"/>
      <c r="FVO234" s="77"/>
      <c r="FVP234" s="77"/>
      <c r="FVQ234" s="77"/>
      <c r="FVR234" s="77"/>
      <c r="FVS234" s="77"/>
      <c r="FVT234" s="77"/>
      <c r="FVU234" s="77"/>
      <c r="FVV234" s="77"/>
      <c r="FVW234" s="77"/>
      <c r="FVX234" s="77"/>
      <c r="FVY234" s="77"/>
      <c r="FVZ234" s="77"/>
      <c r="FWA234" s="77"/>
      <c r="FWB234" s="77"/>
      <c r="FWC234" s="77"/>
      <c r="FWD234" s="77"/>
      <c r="FWE234" s="77"/>
      <c r="FWF234" s="77"/>
      <c r="FWG234" s="77"/>
      <c r="FWH234" s="77"/>
      <c r="FWI234" s="77"/>
      <c r="FWJ234" s="77"/>
      <c r="FWK234" s="77"/>
      <c r="FWL234" s="77"/>
      <c r="FWM234" s="77"/>
      <c r="FWN234" s="77"/>
      <c r="FWO234" s="77"/>
      <c r="FWP234" s="77"/>
      <c r="FWQ234" s="77"/>
      <c r="FWR234" s="77"/>
      <c r="FWS234" s="77"/>
      <c r="FWT234" s="77"/>
      <c r="FWU234" s="77"/>
      <c r="FWV234" s="77"/>
      <c r="FWW234" s="77"/>
      <c r="FWX234" s="77"/>
      <c r="FWY234" s="77"/>
      <c r="FWZ234" s="77"/>
      <c r="FXA234" s="77"/>
      <c r="FXB234" s="77"/>
      <c r="FXC234" s="77"/>
      <c r="FXD234" s="77"/>
      <c r="FXE234" s="77"/>
      <c r="FXF234" s="77"/>
      <c r="FXG234" s="77"/>
      <c r="FXH234" s="77"/>
      <c r="FXI234" s="77"/>
      <c r="FXJ234" s="77"/>
      <c r="FXK234" s="77"/>
      <c r="FXL234" s="77"/>
      <c r="FXM234" s="77"/>
      <c r="FXN234" s="77"/>
      <c r="FXO234" s="77"/>
      <c r="FXP234" s="77"/>
      <c r="FXQ234" s="77"/>
      <c r="FXR234" s="77"/>
      <c r="FXS234" s="77"/>
      <c r="FXT234" s="77"/>
      <c r="FXU234" s="77"/>
      <c r="FXV234" s="77"/>
      <c r="FXW234" s="77"/>
      <c r="FXX234" s="77"/>
      <c r="FXY234" s="77"/>
      <c r="FXZ234" s="77"/>
      <c r="FYA234" s="77"/>
      <c r="FYB234" s="77"/>
      <c r="FYC234" s="77"/>
      <c r="FYD234" s="77"/>
      <c r="FYE234" s="77"/>
      <c r="FYF234" s="77"/>
      <c r="FYG234" s="77"/>
      <c r="FYH234" s="77"/>
      <c r="FYI234" s="77"/>
      <c r="FYJ234" s="77"/>
      <c r="FYK234" s="77"/>
      <c r="FYL234" s="77"/>
      <c r="FYM234" s="77"/>
      <c r="FYN234" s="77"/>
      <c r="FYO234" s="77"/>
      <c r="FYP234" s="77"/>
      <c r="FYQ234" s="77"/>
      <c r="FYR234" s="77"/>
      <c r="FYS234" s="77"/>
      <c r="FYT234" s="77"/>
      <c r="FYU234" s="77"/>
      <c r="FYV234" s="77"/>
      <c r="FYW234" s="77"/>
      <c r="FYX234" s="77"/>
      <c r="FYY234" s="77"/>
      <c r="FYZ234" s="77"/>
      <c r="FZA234" s="77"/>
      <c r="FZB234" s="77"/>
      <c r="FZC234" s="77"/>
      <c r="FZD234" s="77"/>
      <c r="FZE234" s="77"/>
      <c r="FZF234" s="77"/>
      <c r="FZG234" s="77"/>
      <c r="FZH234" s="77"/>
      <c r="FZI234" s="77"/>
      <c r="FZJ234" s="77"/>
      <c r="FZK234" s="77"/>
      <c r="FZL234" s="77"/>
      <c r="FZM234" s="77"/>
      <c r="FZN234" s="77"/>
      <c r="FZO234" s="77"/>
      <c r="FZP234" s="77"/>
      <c r="FZQ234" s="77"/>
      <c r="FZR234" s="77"/>
      <c r="FZS234" s="77"/>
      <c r="FZT234" s="77"/>
      <c r="FZU234" s="77"/>
      <c r="FZV234" s="77"/>
      <c r="FZW234" s="77"/>
      <c r="FZX234" s="77"/>
      <c r="FZY234" s="77"/>
      <c r="FZZ234" s="77"/>
      <c r="GAA234" s="77"/>
      <c r="GAB234" s="77"/>
      <c r="GAC234" s="77"/>
      <c r="GAD234" s="77"/>
      <c r="GAE234" s="77"/>
      <c r="GAF234" s="77"/>
      <c r="GAG234" s="77"/>
      <c r="GAH234" s="77"/>
      <c r="GAI234" s="77"/>
      <c r="GAJ234" s="77"/>
      <c r="GAK234" s="77"/>
      <c r="GAL234" s="77"/>
      <c r="GAM234" s="77"/>
      <c r="GAN234" s="77"/>
      <c r="GAO234" s="77"/>
      <c r="GAP234" s="77"/>
      <c r="GAQ234" s="77"/>
      <c r="GAR234" s="77"/>
      <c r="GAS234" s="77"/>
      <c r="GAT234" s="77"/>
      <c r="GAU234" s="77"/>
      <c r="GAV234" s="77"/>
      <c r="GAW234" s="77"/>
      <c r="GAX234" s="77"/>
      <c r="GAY234" s="77"/>
      <c r="GAZ234" s="77"/>
      <c r="GBA234" s="77"/>
      <c r="GBB234" s="77"/>
      <c r="GBC234" s="77"/>
      <c r="GBD234" s="77"/>
      <c r="GBE234" s="77"/>
      <c r="GBF234" s="77"/>
      <c r="GBG234" s="77"/>
      <c r="GBH234" s="77"/>
      <c r="GBI234" s="77"/>
      <c r="GBJ234" s="77"/>
      <c r="GBK234" s="77"/>
      <c r="GBL234" s="77"/>
      <c r="GBM234" s="77"/>
      <c r="GBN234" s="77"/>
      <c r="GBO234" s="77"/>
      <c r="GBP234" s="77"/>
      <c r="GBQ234" s="77"/>
      <c r="GBR234" s="77"/>
      <c r="GBS234" s="77"/>
      <c r="GBT234" s="77"/>
      <c r="GBU234" s="77"/>
      <c r="GBV234" s="77"/>
      <c r="GBW234" s="77"/>
      <c r="GBX234" s="77"/>
      <c r="GBY234" s="77"/>
      <c r="GBZ234" s="77"/>
      <c r="GCA234" s="77"/>
      <c r="GCB234" s="77"/>
      <c r="GCC234" s="77"/>
      <c r="GCD234" s="77"/>
      <c r="GCE234" s="77"/>
      <c r="GCF234" s="77"/>
      <c r="GCG234" s="77"/>
      <c r="GCH234" s="77"/>
      <c r="GCI234" s="77"/>
      <c r="GCJ234" s="77"/>
      <c r="GCK234" s="77"/>
      <c r="GCL234" s="77"/>
      <c r="GCM234" s="77"/>
      <c r="GCN234" s="77"/>
      <c r="GCO234" s="77"/>
      <c r="GCP234" s="77"/>
      <c r="GCQ234" s="77"/>
      <c r="GCR234" s="77"/>
      <c r="GCS234" s="77"/>
      <c r="GCT234" s="77"/>
      <c r="GCU234" s="77"/>
      <c r="GCV234" s="77"/>
      <c r="GCW234" s="77"/>
      <c r="GCX234" s="77"/>
      <c r="GCY234" s="77"/>
      <c r="GCZ234" s="77"/>
      <c r="GDA234" s="77"/>
      <c r="GDB234" s="77"/>
      <c r="GDC234" s="77"/>
      <c r="GDD234" s="77"/>
      <c r="GDE234" s="77"/>
      <c r="GDF234" s="77"/>
      <c r="GDG234" s="77"/>
      <c r="GDH234" s="77"/>
      <c r="GDI234" s="77"/>
      <c r="GDJ234" s="77"/>
      <c r="GDK234" s="77"/>
      <c r="GDL234" s="77"/>
      <c r="GDM234" s="77"/>
      <c r="GDN234" s="77"/>
      <c r="GDO234" s="77"/>
      <c r="GDP234" s="77"/>
      <c r="GDQ234" s="77"/>
      <c r="GDR234" s="77"/>
      <c r="GDS234" s="77"/>
      <c r="GDT234" s="77"/>
      <c r="GDU234" s="77"/>
      <c r="GDV234" s="77"/>
      <c r="GDW234" s="77"/>
      <c r="GDX234" s="77"/>
      <c r="GDY234" s="77"/>
      <c r="GDZ234" s="77"/>
      <c r="GEA234" s="77"/>
      <c r="GEB234" s="77"/>
      <c r="GEC234" s="77"/>
      <c r="GED234" s="77"/>
      <c r="GEE234" s="77"/>
      <c r="GEF234" s="77"/>
      <c r="GEG234" s="77"/>
      <c r="GEH234" s="77"/>
      <c r="GEI234" s="77"/>
      <c r="GEJ234" s="77"/>
      <c r="GEK234" s="77"/>
      <c r="GEL234" s="77"/>
      <c r="GEM234" s="77"/>
      <c r="GEN234" s="77"/>
      <c r="GEO234" s="77"/>
      <c r="GEP234" s="77"/>
      <c r="GEQ234" s="77"/>
      <c r="GER234" s="77"/>
      <c r="GES234" s="77"/>
      <c r="GET234" s="77"/>
      <c r="GEU234" s="77"/>
      <c r="GEV234" s="77"/>
      <c r="GEW234" s="77"/>
      <c r="GEX234" s="77"/>
      <c r="GEY234" s="77"/>
      <c r="GEZ234" s="77"/>
      <c r="GFA234" s="77"/>
      <c r="GFB234" s="77"/>
      <c r="GFC234" s="77"/>
      <c r="GFD234" s="77"/>
      <c r="GFE234" s="77"/>
      <c r="GFF234" s="77"/>
      <c r="GFG234" s="77"/>
      <c r="GFH234" s="77"/>
      <c r="GFI234" s="77"/>
      <c r="GFJ234" s="77"/>
      <c r="GFK234" s="77"/>
      <c r="GFL234" s="77"/>
      <c r="GFM234" s="77"/>
      <c r="GFN234" s="77"/>
      <c r="GFO234" s="77"/>
      <c r="GFP234" s="77"/>
      <c r="GFQ234" s="77"/>
      <c r="GFR234" s="77"/>
      <c r="GFS234" s="77"/>
      <c r="GFT234" s="77"/>
      <c r="GFU234" s="77"/>
      <c r="GFV234" s="77"/>
      <c r="GFW234" s="77"/>
      <c r="GFX234" s="77"/>
      <c r="GFY234" s="77"/>
      <c r="GFZ234" s="77"/>
      <c r="GGA234" s="77"/>
      <c r="GGB234" s="77"/>
      <c r="GGC234" s="77"/>
      <c r="GGD234" s="77"/>
      <c r="GGE234" s="77"/>
      <c r="GGF234" s="77"/>
      <c r="GGG234" s="77"/>
      <c r="GGH234" s="77"/>
      <c r="GGI234" s="77"/>
      <c r="GGJ234" s="77"/>
      <c r="GGK234" s="77"/>
      <c r="GGL234" s="77"/>
      <c r="GGM234" s="77"/>
      <c r="GGN234" s="77"/>
      <c r="GGO234" s="77"/>
      <c r="GGP234" s="77"/>
      <c r="GGQ234" s="77"/>
      <c r="GGR234" s="77"/>
      <c r="GGS234" s="77"/>
      <c r="GGT234" s="77"/>
      <c r="GGU234" s="77"/>
      <c r="GGV234" s="77"/>
      <c r="GGW234" s="77"/>
      <c r="GGX234" s="77"/>
      <c r="GGY234" s="77"/>
      <c r="GGZ234" s="77"/>
      <c r="GHA234" s="77"/>
      <c r="GHB234" s="77"/>
      <c r="GHC234" s="77"/>
      <c r="GHD234" s="77"/>
      <c r="GHE234" s="77"/>
      <c r="GHF234" s="77"/>
      <c r="GHG234" s="77"/>
      <c r="GHH234" s="77"/>
      <c r="GHI234" s="77"/>
      <c r="GHJ234" s="77"/>
      <c r="GHK234" s="77"/>
      <c r="GHL234" s="77"/>
      <c r="GHM234" s="77"/>
      <c r="GHN234" s="77"/>
      <c r="GHO234" s="77"/>
      <c r="GHP234" s="77"/>
      <c r="GHQ234" s="77"/>
      <c r="GHR234" s="77"/>
      <c r="GHS234" s="77"/>
      <c r="GHT234" s="77"/>
      <c r="GHU234" s="77"/>
      <c r="GHV234" s="77"/>
      <c r="GHW234" s="77"/>
      <c r="GHX234" s="77"/>
      <c r="GHY234" s="77"/>
      <c r="GHZ234" s="77"/>
      <c r="GIA234" s="77"/>
      <c r="GIB234" s="77"/>
      <c r="GIC234" s="77"/>
      <c r="GID234" s="77"/>
      <c r="GIE234" s="77"/>
      <c r="GIF234" s="77"/>
      <c r="GIG234" s="77"/>
      <c r="GIH234" s="77"/>
      <c r="GII234" s="77"/>
      <c r="GIJ234" s="77"/>
      <c r="GIK234" s="77"/>
      <c r="GIL234" s="77"/>
      <c r="GIM234" s="77"/>
      <c r="GIN234" s="77"/>
      <c r="GIO234" s="77"/>
      <c r="GIP234" s="77"/>
      <c r="GIQ234" s="77"/>
      <c r="GIR234" s="77"/>
      <c r="GIS234" s="77"/>
      <c r="GIT234" s="77"/>
      <c r="GIU234" s="77"/>
      <c r="GIV234" s="77"/>
      <c r="GIW234" s="77"/>
      <c r="GIX234" s="77"/>
      <c r="GIY234" s="77"/>
      <c r="GIZ234" s="77"/>
      <c r="GJA234" s="77"/>
      <c r="GJB234" s="77"/>
      <c r="GJC234" s="77"/>
      <c r="GJD234" s="77"/>
      <c r="GJE234" s="77"/>
      <c r="GJF234" s="77"/>
      <c r="GJG234" s="77"/>
      <c r="GJH234" s="77"/>
      <c r="GJI234" s="77"/>
      <c r="GJJ234" s="77"/>
      <c r="GJK234" s="77"/>
      <c r="GJL234" s="77"/>
      <c r="GJM234" s="77"/>
      <c r="GJN234" s="77"/>
      <c r="GJO234" s="77"/>
      <c r="GJP234" s="77"/>
      <c r="GJQ234" s="77"/>
      <c r="GJR234" s="77"/>
      <c r="GJS234" s="77"/>
      <c r="GJT234" s="77"/>
      <c r="GJU234" s="77"/>
      <c r="GJV234" s="77"/>
      <c r="GJW234" s="77"/>
      <c r="GJX234" s="77"/>
      <c r="GJY234" s="77"/>
      <c r="GJZ234" s="77"/>
      <c r="GKA234" s="77"/>
      <c r="GKB234" s="77"/>
      <c r="GKC234" s="77"/>
      <c r="GKD234" s="77"/>
      <c r="GKE234" s="77"/>
      <c r="GKF234" s="77"/>
      <c r="GKG234" s="77"/>
      <c r="GKH234" s="77"/>
      <c r="GKI234" s="77"/>
      <c r="GKJ234" s="77"/>
      <c r="GKK234" s="77"/>
      <c r="GKL234" s="77"/>
      <c r="GKM234" s="77"/>
      <c r="GKN234" s="77"/>
      <c r="GKO234" s="77"/>
      <c r="GKP234" s="77"/>
      <c r="GKQ234" s="77"/>
      <c r="GKR234" s="77"/>
      <c r="GKS234" s="77"/>
      <c r="GKT234" s="77"/>
      <c r="GKU234" s="77"/>
      <c r="GKV234" s="77"/>
      <c r="GKW234" s="77"/>
      <c r="GKX234" s="77"/>
      <c r="GKY234" s="77"/>
      <c r="GKZ234" s="77"/>
      <c r="GLA234" s="77"/>
      <c r="GLB234" s="77"/>
      <c r="GLC234" s="77"/>
      <c r="GLD234" s="77"/>
      <c r="GLE234" s="77"/>
      <c r="GLF234" s="77"/>
      <c r="GLG234" s="77"/>
      <c r="GLH234" s="77"/>
      <c r="GLI234" s="77"/>
      <c r="GLJ234" s="77"/>
      <c r="GLK234" s="77"/>
      <c r="GLL234" s="77"/>
      <c r="GLM234" s="77"/>
      <c r="GLN234" s="77"/>
      <c r="GLO234" s="77"/>
      <c r="GLP234" s="77"/>
      <c r="GLQ234" s="77"/>
      <c r="GLR234" s="77"/>
      <c r="GLS234" s="77"/>
      <c r="GLT234" s="77"/>
      <c r="GLU234" s="77"/>
      <c r="GLV234" s="77"/>
      <c r="GLW234" s="77"/>
      <c r="GLX234" s="77"/>
      <c r="GLY234" s="77"/>
      <c r="GLZ234" s="77"/>
      <c r="GMA234" s="77"/>
      <c r="GMB234" s="77"/>
      <c r="GMC234" s="77"/>
      <c r="GMD234" s="77"/>
      <c r="GME234" s="77"/>
      <c r="GMF234" s="77"/>
      <c r="GMG234" s="77"/>
      <c r="GMH234" s="77"/>
      <c r="GMI234" s="77"/>
      <c r="GMJ234" s="77"/>
      <c r="GMK234" s="77"/>
      <c r="GML234" s="77"/>
      <c r="GMM234" s="77"/>
      <c r="GMN234" s="77"/>
      <c r="GMO234" s="77"/>
      <c r="GMP234" s="77"/>
      <c r="GMQ234" s="77"/>
      <c r="GMR234" s="77"/>
      <c r="GMS234" s="77"/>
      <c r="GMT234" s="77"/>
      <c r="GMU234" s="77"/>
      <c r="GMV234" s="77"/>
      <c r="GMW234" s="77"/>
      <c r="GMX234" s="77"/>
      <c r="GMY234" s="77"/>
      <c r="GMZ234" s="77"/>
      <c r="GNA234" s="77"/>
      <c r="GNB234" s="77"/>
      <c r="GNC234" s="77"/>
      <c r="GND234" s="77"/>
      <c r="GNE234" s="77"/>
      <c r="GNF234" s="77"/>
      <c r="GNG234" s="77"/>
      <c r="GNH234" s="77"/>
      <c r="GNI234" s="77"/>
      <c r="GNJ234" s="77"/>
      <c r="GNK234" s="77"/>
      <c r="GNL234" s="77"/>
      <c r="GNM234" s="77"/>
      <c r="GNN234" s="77"/>
      <c r="GNO234" s="77"/>
      <c r="GNP234" s="77"/>
      <c r="GNQ234" s="77"/>
      <c r="GNR234" s="77"/>
      <c r="GNS234" s="77"/>
      <c r="GNT234" s="77"/>
      <c r="GNU234" s="77"/>
      <c r="GNV234" s="77"/>
      <c r="GNW234" s="77"/>
      <c r="GNX234" s="77"/>
      <c r="GNY234" s="77"/>
      <c r="GNZ234" s="77"/>
      <c r="GOA234" s="77"/>
      <c r="GOB234" s="77"/>
      <c r="GOC234" s="77"/>
      <c r="GOD234" s="77"/>
      <c r="GOE234" s="77"/>
      <c r="GOF234" s="77"/>
      <c r="GOG234" s="77"/>
      <c r="GOH234" s="77"/>
      <c r="GOI234" s="77"/>
      <c r="GOJ234" s="77"/>
      <c r="GOK234" s="77"/>
      <c r="GOL234" s="77"/>
      <c r="GOM234" s="77"/>
      <c r="GON234" s="77"/>
      <c r="GOO234" s="77"/>
      <c r="GOP234" s="77"/>
      <c r="GOQ234" s="77"/>
      <c r="GOR234" s="77"/>
      <c r="GOS234" s="77"/>
      <c r="GOT234" s="77"/>
      <c r="GOU234" s="77"/>
      <c r="GOV234" s="77"/>
      <c r="GOW234" s="77"/>
      <c r="GOX234" s="77"/>
      <c r="GOY234" s="77"/>
      <c r="GOZ234" s="77"/>
      <c r="GPA234" s="77"/>
      <c r="GPB234" s="77"/>
      <c r="GPC234" s="77"/>
      <c r="GPD234" s="77"/>
      <c r="GPE234" s="77"/>
      <c r="GPF234" s="77"/>
      <c r="GPG234" s="77"/>
      <c r="GPH234" s="77"/>
      <c r="GPI234" s="77"/>
      <c r="GPJ234" s="77"/>
      <c r="GPK234" s="77"/>
      <c r="GPL234" s="77"/>
      <c r="GPM234" s="77"/>
      <c r="GPN234" s="77"/>
      <c r="GPO234" s="77"/>
      <c r="GPP234" s="77"/>
      <c r="GPQ234" s="77"/>
      <c r="GPR234" s="77"/>
      <c r="GPS234" s="77"/>
      <c r="GPT234" s="77"/>
      <c r="GPU234" s="77"/>
      <c r="GPV234" s="77"/>
      <c r="GPW234" s="77"/>
      <c r="GPX234" s="77"/>
      <c r="GPY234" s="77"/>
      <c r="GPZ234" s="77"/>
      <c r="GQA234" s="77"/>
      <c r="GQB234" s="77"/>
      <c r="GQC234" s="77"/>
      <c r="GQD234" s="77"/>
      <c r="GQE234" s="77"/>
      <c r="GQF234" s="77"/>
      <c r="GQG234" s="77"/>
      <c r="GQH234" s="77"/>
      <c r="GQI234" s="77"/>
      <c r="GQJ234" s="77"/>
      <c r="GQK234" s="77"/>
      <c r="GQL234" s="77"/>
      <c r="GQM234" s="77"/>
      <c r="GQN234" s="77"/>
      <c r="GQO234" s="77"/>
      <c r="GQP234" s="77"/>
      <c r="GQQ234" s="77"/>
      <c r="GQR234" s="77"/>
      <c r="GQS234" s="77"/>
      <c r="GQT234" s="77"/>
      <c r="GQU234" s="77"/>
      <c r="GQV234" s="77"/>
      <c r="GQW234" s="77"/>
      <c r="GQX234" s="77"/>
      <c r="GQY234" s="77"/>
      <c r="GQZ234" s="77"/>
      <c r="GRA234" s="77"/>
      <c r="GRB234" s="77"/>
      <c r="GRC234" s="77"/>
      <c r="GRD234" s="77"/>
      <c r="GRE234" s="77"/>
      <c r="GRF234" s="77"/>
      <c r="GRG234" s="77"/>
      <c r="GRH234" s="77"/>
      <c r="GRI234" s="77"/>
      <c r="GRJ234" s="77"/>
      <c r="GRK234" s="77"/>
      <c r="GRL234" s="77"/>
      <c r="GRM234" s="77"/>
      <c r="GRN234" s="77"/>
      <c r="GRO234" s="77"/>
      <c r="GRP234" s="77"/>
      <c r="GRQ234" s="77"/>
      <c r="GRR234" s="77"/>
      <c r="GRS234" s="77"/>
      <c r="GRT234" s="77"/>
      <c r="GRU234" s="77"/>
      <c r="GRV234" s="77"/>
      <c r="GRW234" s="77"/>
      <c r="GRX234" s="77"/>
      <c r="GRY234" s="77"/>
      <c r="GRZ234" s="77"/>
      <c r="GSA234" s="77"/>
      <c r="GSB234" s="77"/>
      <c r="GSC234" s="77"/>
      <c r="GSD234" s="77"/>
      <c r="GSE234" s="77"/>
      <c r="GSF234" s="77"/>
      <c r="GSG234" s="77"/>
      <c r="GSH234" s="77"/>
      <c r="GSI234" s="77"/>
      <c r="GSJ234" s="77"/>
      <c r="GSK234" s="77"/>
      <c r="GSL234" s="77"/>
      <c r="GSM234" s="77"/>
      <c r="GSN234" s="77"/>
      <c r="GSO234" s="77"/>
      <c r="GSP234" s="77"/>
      <c r="GSQ234" s="77"/>
      <c r="GSR234" s="77"/>
      <c r="GSS234" s="77"/>
      <c r="GST234" s="77"/>
      <c r="GSU234" s="77"/>
      <c r="GSV234" s="77"/>
      <c r="GSW234" s="77"/>
      <c r="GSX234" s="77"/>
      <c r="GSY234" s="77"/>
      <c r="GSZ234" s="77"/>
      <c r="GTA234" s="77"/>
      <c r="GTB234" s="77"/>
      <c r="GTC234" s="77"/>
      <c r="GTD234" s="77"/>
      <c r="GTE234" s="77"/>
      <c r="GTF234" s="77"/>
      <c r="GTG234" s="77"/>
      <c r="GTH234" s="77"/>
      <c r="GTI234" s="77"/>
      <c r="GTJ234" s="77"/>
      <c r="GTK234" s="77"/>
      <c r="GTL234" s="77"/>
      <c r="GTM234" s="77"/>
      <c r="GTN234" s="77"/>
      <c r="GTO234" s="77"/>
      <c r="GTP234" s="77"/>
      <c r="GTQ234" s="77"/>
      <c r="GTR234" s="77"/>
      <c r="GTS234" s="77"/>
      <c r="GTT234" s="77"/>
      <c r="GTU234" s="77"/>
      <c r="GTV234" s="77"/>
      <c r="GTW234" s="77"/>
      <c r="GTX234" s="77"/>
      <c r="GTY234" s="77"/>
      <c r="GTZ234" s="77"/>
      <c r="GUA234" s="77"/>
      <c r="GUB234" s="77"/>
      <c r="GUC234" s="77"/>
      <c r="GUD234" s="77"/>
      <c r="GUE234" s="77"/>
      <c r="GUF234" s="77"/>
      <c r="GUG234" s="77"/>
      <c r="GUH234" s="77"/>
      <c r="GUI234" s="77"/>
      <c r="GUJ234" s="77"/>
      <c r="GUK234" s="77"/>
      <c r="GUL234" s="77"/>
      <c r="GUM234" s="77"/>
      <c r="GUN234" s="77"/>
      <c r="GUO234" s="77"/>
      <c r="GUP234" s="77"/>
      <c r="GUQ234" s="77"/>
      <c r="GUR234" s="77"/>
      <c r="GUS234" s="77"/>
      <c r="GUT234" s="77"/>
      <c r="GUU234" s="77"/>
      <c r="GUV234" s="77"/>
      <c r="GUW234" s="77"/>
      <c r="GUX234" s="77"/>
      <c r="GUY234" s="77"/>
      <c r="GUZ234" s="77"/>
      <c r="GVA234" s="77"/>
      <c r="GVB234" s="77"/>
      <c r="GVC234" s="77"/>
      <c r="GVD234" s="77"/>
      <c r="GVE234" s="77"/>
      <c r="GVF234" s="77"/>
      <c r="GVG234" s="77"/>
      <c r="GVH234" s="77"/>
      <c r="GVI234" s="77"/>
      <c r="GVJ234" s="77"/>
      <c r="GVK234" s="77"/>
      <c r="GVL234" s="77"/>
      <c r="GVM234" s="77"/>
      <c r="GVN234" s="77"/>
      <c r="GVO234" s="77"/>
      <c r="GVP234" s="77"/>
      <c r="GVQ234" s="77"/>
      <c r="GVR234" s="77"/>
      <c r="GVS234" s="77"/>
      <c r="GVT234" s="77"/>
      <c r="GVU234" s="77"/>
      <c r="GVV234" s="77"/>
      <c r="GVW234" s="77"/>
      <c r="GVX234" s="77"/>
      <c r="GVY234" s="77"/>
      <c r="GVZ234" s="77"/>
      <c r="GWA234" s="77"/>
      <c r="GWB234" s="77"/>
      <c r="GWC234" s="77"/>
      <c r="GWD234" s="77"/>
      <c r="GWE234" s="77"/>
      <c r="GWF234" s="77"/>
      <c r="GWG234" s="77"/>
      <c r="GWH234" s="77"/>
      <c r="GWI234" s="77"/>
      <c r="GWJ234" s="77"/>
      <c r="GWK234" s="77"/>
      <c r="GWL234" s="77"/>
      <c r="GWM234" s="77"/>
      <c r="GWN234" s="77"/>
      <c r="GWO234" s="77"/>
      <c r="GWP234" s="77"/>
      <c r="GWQ234" s="77"/>
      <c r="GWR234" s="77"/>
      <c r="GWS234" s="77"/>
      <c r="GWT234" s="77"/>
      <c r="GWU234" s="77"/>
      <c r="GWV234" s="77"/>
      <c r="GWW234" s="77"/>
      <c r="GWX234" s="77"/>
      <c r="GWY234" s="77"/>
      <c r="GWZ234" s="77"/>
      <c r="GXA234" s="77"/>
      <c r="GXB234" s="77"/>
      <c r="GXC234" s="77"/>
      <c r="GXD234" s="77"/>
      <c r="GXE234" s="77"/>
      <c r="GXF234" s="77"/>
      <c r="GXG234" s="77"/>
      <c r="GXH234" s="77"/>
      <c r="GXI234" s="77"/>
      <c r="GXJ234" s="77"/>
      <c r="GXK234" s="77"/>
      <c r="GXL234" s="77"/>
      <c r="GXM234" s="77"/>
      <c r="GXN234" s="77"/>
      <c r="GXO234" s="77"/>
      <c r="GXP234" s="77"/>
      <c r="GXQ234" s="77"/>
      <c r="GXR234" s="77"/>
      <c r="GXS234" s="77"/>
      <c r="GXT234" s="77"/>
      <c r="GXU234" s="77"/>
      <c r="GXV234" s="77"/>
      <c r="GXW234" s="77"/>
      <c r="GXX234" s="77"/>
      <c r="GXY234" s="77"/>
      <c r="GXZ234" s="77"/>
      <c r="GYA234" s="77"/>
      <c r="GYB234" s="77"/>
      <c r="GYC234" s="77"/>
      <c r="GYD234" s="77"/>
      <c r="GYE234" s="77"/>
      <c r="GYF234" s="77"/>
      <c r="GYG234" s="77"/>
      <c r="GYH234" s="77"/>
      <c r="GYI234" s="77"/>
      <c r="GYJ234" s="77"/>
      <c r="GYK234" s="77"/>
      <c r="GYL234" s="77"/>
      <c r="GYM234" s="77"/>
      <c r="GYN234" s="77"/>
      <c r="GYO234" s="77"/>
      <c r="GYP234" s="77"/>
      <c r="GYQ234" s="77"/>
      <c r="GYR234" s="77"/>
      <c r="GYS234" s="77"/>
      <c r="GYT234" s="77"/>
      <c r="GYU234" s="77"/>
      <c r="GYV234" s="77"/>
      <c r="GYW234" s="77"/>
      <c r="GYX234" s="77"/>
      <c r="GYY234" s="77"/>
      <c r="GYZ234" s="77"/>
      <c r="GZA234" s="77"/>
      <c r="GZB234" s="77"/>
      <c r="GZC234" s="77"/>
      <c r="GZD234" s="77"/>
      <c r="GZE234" s="77"/>
      <c r="GZF234" s="77"/>
      <c r="GZG234" s="77"/>
      <c r="GZH234" s="77"/>
      <c r="GZI234" s="77"/>
      <c r="GZJ234" s="77"/>
      <c r="GZK234" s="77"/>
      <c r="GZL234" s="77"/>
      <c r="GZM234" s="77"/>
      <c r="GZN234" s="77"/>
      <c r="GZO234" s="77"/>
      <c r="GZP234" s="77"/>
      <c r="GZQ234" s="77"/>
      <c r="GZR234" s="77"/>
      <c r="GZS234" s="77"/>
      <c r="GZT234" s="77"/>
      <c r="GZU234" s="77"/>
      <c r="GZV234" s="77"/>
      <c r="GZW234" s="77"/>
      <c r="GZX234" s="77"/>
      <c r="GZY234" s="77"/>
      <c r="GZZ234" s="77"/>
      <c r="HAA234" s="77"/>
      <c r="HAB234" s="77"/>
      <c r="HAC234" s="77"/>
      <c r="HAD234" s="77"/>
      <c r="HAE234" s="77"/>
      <c r="HAF234" s="77"/>
      <c r="HAG234" s="77"/>
      <c r="HAH234" s="77"/>
      <c r="HAI234" s="77"/>
      <c r="HAJ234" s="77"/>
      <c r="HAK234" s="77"/>
      <c r="HAL234" s="77"/>
      <c r="HAM234" s="77"/>
      <c r="HAN234" s="77"/>
      <c r="HAO234" s="77"/>
      <c r="HAP234" s="77"/>
      <c r="HAQ234" s="77"/>
      <c r="HAR234" s="77"/>
      <c r="HAS234" s="77"/>
      <c r="HAT234" s="77"/>
      <c r="HAU234" s="77"/>
      <c r="HAV234" s="77"/>
      <c r="HAW234" s="77"/>
      <c r="HAX234" s="77"/>
      <c r="HAY234" s="77"/>
      <c r="HAZ234" s="77"/>
      <c r="HBA234" s="77"/>
      <c r="HBB234" s="77"/>
      <c r="HBC234" s="77"/>
      <c r="HBD234" s="77"/>
      <c r="HBE234" s="77"/>
      <c r="HBF234" s="77"/>
      <c r="HBG234" s="77"/>
      <c r="HBH234" s="77"/>
      <c r="HBI234" s="77"/>
      <c r="HBJ234" s="77"/>
      <c r="HBK234" s="77"/>
      <c r="HBL234" s="77"/>
      <c r="HBM234" s="77"/>
      <c r="HBN234" s="77"/>
      <c r="HBO234" s="77"/>
      <c r="HBP234" s="77"/>
      <c r="HBQ234" s="77"/>
      <c r="HBR234" s="77"/>
      <c r="HBS234" s="77"/>
      <c r="HBT234" s="77"/>
      <c r="HBU234" s="77"/>
      <c r="HBV234" s="77"/>
      <c r="HBW234" s="77"/>
      <c r="HBX234" s="77"/>
      <c r="HBY234" s="77"/>
      <c r="HBZ234" s="77"/>
      <c r="HCA234" s="77"/>
      <c r="HCB234" s="77"/>
      <c r="HCC234" s="77"/>
      <c r="HCD234" s="77"/>
      <c r="HCE234" s="77"/>
      <c r="HCF234" s="77"/>
      <c r="HCG234" s="77"/>
      <c r="HCH234" s="77"/>
      <c r="HCI234" s="77"/>
      <c r="HCJ234" s="77"/>
      <c r="HCK234" s="77"/>
      <c r="HCL234" s="77"/>
      <c r="HCM234" s="77"/>
      <c r="HCN234" s="77"/>
      <c r="HCO234" s="77"/>
      <c r="HCP234" s="77"/>
      <c r="HCQ234" s="77"/>
      <c r="HCR234" s="77"/>
      <c r="HCS234" s="77"/>
      <c r="HCT234" s="77"/>
      <c r="HCU234" s="77"/>
      <c r="HCV234" s="77"/>
      <c r="HCW234" s="77"/>
      <c r="HCX234" s="77"/>
      <c r="HCY234" s="77"/>
      <c r="HCZ234" s="77"/>
      <c r="HDA234" s="77"/>
      <c r="HDB234" s="77"/>
      <c r="HDC234" s="77"/>
      <c r="HDD234" s="77"/>
      <c r="HDE234" s="77"/>
      <c r="HDF234" s="77"/>
      <c r="HDG234" s="77"/>
      <c r="HDH234" s="77"/>
      <c r="HDI234" s="77"/>
      <c r="HDJ234" s="77"/>
      <c r="HDK234" s="77"/>
      <c r="HDL234" s="77"/>
      <c r="HDM234" s="77"/>
      <c r="HDN234" s="77"/>
      <c r="HDO234" s="77"/>
      <c r="HDP234" s="77"/>
      <c r="HDQ234" s="77"/>
      <c r="HDR234" s="77"/>
      <c r="HDS234" s="77"/>
      <c r="HDT234" s="77"/>
      <c r="HDU234" s="77"/>
      <c r="HDV234" s="77"/>
      <c r="HDW234" s="77"/>
      <c r="HDX234" s="77"/>
      <c r="HDY234" s="77"/>
      <c r="HDZ234" s="77"/>
      <c r="HEA234" s="77"/>
      <c r="HEB234" s="77"/>
      <c r="HEC234" s="77"/>
      <c r="HED234" s="77"/>
      <c r="HEE234" s="77"/>
      <c r="HEF234" s="77"/>
      <c r="HEG234" s="77"/>
      <c r="HEH234" s="77"/>
      <c r="HEI234" s="77"/>
      <c r="HEJ234" s="77"/>
      <c r="HEK234" s="77"/>
      <c r="HEL234" s="77"/>
      <c r="HEM234" s="77"/>
      <c r="HEN234" s="77"/>
      <c r="HEO234" s="77"/>
      <c r="HEP234" s="77"/>
      <c r="HEQ234" s="77"/>
      <c r="HER234" s="77"/>
      <c r="HES234" s="77"/>
      <c r="HET234" s="77"/>
      <c r="HEU234" s="77"/>
      <c r="HEV234" s="77"/>
      <c r="HEW234" s="77"/>
      <c r="HEX234" s="77"/>
      <c r="HEY234" s="77"/>
      <c r="HEZ234" s="77"/>
      <c r="HFA234" s="77"/>
      <c r="HFB234" s="77"/>
      <c r="HFC234" s="77"/>
      <c r="HFD234" s="77"/>
      <c r="HFE234" s="77"/>
      <c r="HFF234" s="77"/>
      <c r="HFG234" s="77"/>
      <c r="HFH234" s="77"/>
      <c r="HFI234" s="77"/>
      <c r="HFJ234" s="77"/>
      <c r="HFK234" s="77"/>
      <c r="HFL234" s="77"/>
      <c r="HFM234" s="77"/>
      <c r="HFN234" s="77"/>
      <c r="HFO234" s="77"/>
      <c r="HFP234" s="77"/>
      <c r="HFQ234" s="77"/>
      <c r="HFR234" s="77"/>
      <c r="HFS234" s="77"/>
      <c r="HFT234" s="77"/>
      <c r="HFU234" s="77"/>
      <c r="HFV234" s="77"/>
      <c r="HFW234" s="77"/>
      <c r="HFX234" s="77"/>
      <c r="HFY234" s="77"/>
      <c r="HFZ234" s="77"/>
      <c r="HGA234" s="77"/>
      <c r="HGB234" s="77"/>
      <c r="HGC234" s="77"/>
      <c r="HGD234" s="77"/>
      <c r="HGE234" s="77"/>
      <c r="HGF234" s="77"/>
      <c r="HGG234" s="77"/>
      <c r="HGH234" s="77"/>
      <c r="HGI234" s="77"/>
      <c r="HGJ234" s="77"/>
      <c r="HGK234" s="77"/>
      <c r="HGL234" s="77"/>
      <c r="HGM234" s="77"/>
      <c r="HGN234" s="77"/>
      <c r="HGO234" s="77"/>
      <c r="HGP234" s="77"/>
      <c r="HGQ234" s="77"/>
      <c r="HGR234" s="77"/>
      <c r="HGS234" s="77"/>
      <c r="HGT234" s="77"/>
      <c r="HGU234" s="77"/>
      <c r="HGV234" s="77"/>
      <c r="HGW234" s="77"/>
      <c r="HGX234" s="77"/>
      <c r="HGY234" s="77"/>
      <c r="HGZ234" s="77"/>
      <c r="HHA234" s="77"/>
      <c r="HHB234" s="77"/>
      <c r="HHC234" s="77"/>
      <c r="HHD234" s="77"/>
      <c r="HHE234" s="77"/>
      <c r="HHF234" s="77"/>
      <c r="HHG234" s="77"/>
      <c r="HHH234" s="77"/>
      <c r="HHI234" s="77"/>
      <c r="HHJ234" s="77"/>
      <c r="HHK234" s="77"/>
      <c r="HHL234" s="77"/>
      <c r="HHM234" s="77"/>
      <c r="HHN234" s="77"/>
      <c r="HHO234" s="77"/>
      <c r="HHP234" s="77"/>
      <c r="HHQ234" s="77"/>
      <c r="HHR234" s="77"/>
      <c r="HHS234" s="77"/>
      <c r="HHT234" s="77"/>
      <c r="HHU234" s="77"/>
      <c r="HHV234" s="77"/>
      <c r="HHW234" s="77"/>
      <c r="HHX234" s="77"/>
      <c r="HHY234" s="77"/>
      <c r="HHZ234" s="77"/>
      <c r="HIA234" s="77"/>
      <c r="HIB234" s="77"/>
      <c r="HIC234" s="77"/>
      <c r="HID234" s="77"/>
      <c r="HIE234" s="77"/>
      <c r="HIF234" s="77"/>
      <c r="HIG234" s="77"/>
      <c r="HIH234" s="77"/>
      <c r="HII234" s="77"/>
      <c r="HIJ234" s="77"/>
      <c r="HIK234" s="77"/>
      <c r="HIL234" s="77"/>
      <c r="HIM234" s="77"/>
      <c r="HIN234" s="77"/>
      <c r="HIO234" s="77"/>
      <c r="HIP234" s="77"/>
      <c r="HIQ234" s="77"/>
      <c r="HIR234" s="77"/>
      <c r="HIS234" s="77"/>
      <c r="HIT234" s="77"/>
      <c r="HIU234" s="77"/>
      <c r="HIV234" s="77"/>
      <c r="HIW234" s="77"/>
      <c r="HIX234" s="77"/>
      <c r="HIY234" s="77"/>
      <c r="HIZ234" s="77"/>
      <c r="HJA234" s="77"/>
      <c r="HJB234" s="77"/>
      <c r="HJC234" s="77"/>
      <c r="HJD234" s="77"/>
      <c r="HJE234" s="77"/>
      <c r="HJF234" s="77"/>
      <c r="HJG234" s="77"/>
      <c r="HJH234" s="77"/>
      <c r="HJI234" s="77"/>
      <c r="HJJ234" s="77"/>
      <c r="HJK234" s="77"/>
      <c r="HJL234" s="77"/>
      <c r="HJM234" s="77"/>
      <c r="HJN234" s="77"/>
      <c r="HJO234" s="77"/>
      <c r="HJP234" s="77"/>
      <c r="HJQ234" s="77"/>
      <c r="HJR234" s="77"/>
      <c r="HJS234" s="77"/>
      <c r="HJT234" s="77"/>
      <c r="HJU234" s="77"/>
      <c r="HJV234" s="77"/>
      <c r="HJW234" s="77"/>
      <c r="HJX234" s="77"/>
      <c r="HJY234" s="77"/>
      <c r="HJZ234" s="77"/>
      <c r="HKA234" s="77"/>
      <c r="HKB234" s="77"/>
      <c r="HKC234" s="77"/>
      <c r="HKD234" s="77"/>
      <c r="HKE234" s="77"/>
      <c r="HKF234" s="77"/>
      <c r="HKG234" s="77"/>
      <c r="HKH234" s="77"/>
      <c r="HKI234" s="77"/>
      <c r="HKJ234" s="77"/>
      <c r="HKK234" s="77"/>
      <c r="HKL234" s="77"/>
      <c r="HKM234" s="77"/>
      <c r="HKN234" s="77"/>
      <c r="HKO234" s="77"/>
      <c r="HKP234" s="77"/>
      <c r="HKQ234" s="77"/>
      <c r="HKR234" s="77"/>
      <c r="HKS234" s="77"/>
      <c r="HKT234" s="77"/>
      <c r="HKU234" s="77"/>
      <c r="HKV234" s="77"/>
      <c r="HKW234" s="77"/>
      <c r="HKX234" s="77"/>
      <c r="HKY234" s="77"/>
      <c r="HKZ234" s="77"/>
      <c r="HLA234" s="77"/>
      <c r="HLB234" s="77"/>
      <c r="HLC234" s="77"/>
      <c r="HLD234" s="77"/>
      <c r="HLE234" s="77"/>
      <c r="HLF234" s="77"/>
      <c r="HLG234" s="77"/>
      <c r="HLH234" s="77"/>
      <c r="HLI234" s="77"/>
      <c r="HLJ234" s="77"/>
      <c r="HLK234" s="77"/>
      <c r="HLL234" s="77"/>
      <c r="HLM234" s="77"/>
      <c r="HLN234" s="77"/>
      <c r="HLO234" s="77"/>
      <c r="HLP234" s="77"/>
      <c r="HLQ234" s="77"/>
      <c r="HLR234" s="77"/>
      <c r="HLS234" s="77"/>
      <c r="HLT234" s="77"/>
      <c r="HLU234" s="77"/>
      <c r="HLV234" s="77"/>
      <c r="HLW234" s="77"/>
      <c r="HLX234" s="77"/>
      <c r="HLY234" s="77"/>
      <c r="HLZ234" s="77"/>
      <c r="HMA234" s="77"/>
      <c r="HMB234" s="77"/>
      <c r="HMC234" s="77"/>
      <c r="HMD234" s="77"/>
      <c r="HME234" s="77"/>
      <c r="HMF234" s="77"/>
      <c r="HMG234" s="77"/>
      <c r="HMH234" s="77"/>
      <c r="HMI234" s="77"/>
      <c r="HMJ234" s="77"/>
      <c r="HMK234" s="77"/>
      <c r="HML234" s="77"/>
      <c r="HMM234" s="77"/>
      <c r="HMN234" s="77"/>
      <c r="HMO234" s="77"/>
      <c r="HMP234" s="77"/>
      <c r="HMQ234" s="77"/>
      <c r="HMR234" s="77"/>
      <c r="HMS234" s="77"/>
      <c r="HMT234" s="77"/>
      <c r="HMU234" s="77"/>
      <c r="HMV234" s="77"/>
      <c r="HMW234" s="77"/>
      <c r="HMX234" s="77"/>
      <c r="HMY234" s="77"/>
      <c r="HMZ234" s="77"/>
      <c r="HNA234" s="77"/>
      <c r="HNB234" s="77"/>
      <c r="HNC234" s="77"/>
      <c r="HND234" s="77"/>
      <c r="HNE234" s="77"/>
      <c r="HNF234" s="77"/>
      <c r="HNG234" s="77"/>
      <c r="HNH234" s="77"/>
      <c r="HNI234" s="77"/>
      <c r="HNJ234" s="77"/>
      <c r="HNK234" s="77"/>
      <c r="HNL234" s="77"/>
      <c r="HNM234" s="77"/>
      <c r="HNN234" s="77"/>
      <c r="HNO234" s="77"/>
      <c r="HNP234" s="77"/>
      <c r="HNQ234" s="77"/>
      <c r="HNR234" s="77"/>
      <c r="HNS234" s="77"/>
      <c r="HNT234" s="77"/>
      <c r="HNU234" s="77"/>
      <c r="HNV234" s="77"/>
      <c r="HNW234" s="77"/>
      <c r="HNX234" s="77"/>
      <c r="HNY234" s="77"/>
      <c r="HNZ234" s="77"/>
      <c r="HOA234" s="77"/>
      <c r="HOB234" s="77"/>
      <c r="HOC234" s="77"/>
      <c r="HOD234" s="77"/>
      <c r="HOE234" s="77"/>
      <c r="HOF234" s="77"/>
      <c r="HOG234" s="77"/>
      <c r="HOH234" s="77"/>
      <c r="HOI234" s="77"/>
      <c r="HOJ234" s="77"/>
      <c r="HOK234" s="77"/>
      <c r="HOL234" s="77"/>
      <c r="HOM234" s="77"/>
      <c r="HON234" s="77"/>
      <c r="HOO234" s="77"/>
      <c r="HOP234" s="77"/>
      <c r="HOQ234" s="77"/>
      <c r="HOR234" s="77"/>
      <c r="HOS234" s="77"/>
      <c r="HOT234" s="77"/>
      <c r="HOU234" s="77"/>
      <c r="HOV234" s="77"/>
      <c r="HOW234" s="77"/>
      <c r="HOX234" s="77"/>
      <c r="HOY234" s="77"/>
      <c r="HOZ234" s="77"/>
      <c r="HPA234" s="77"/>
      <c r="HPB234" s="77"/>
      <c r="HPC234" s="77"/>
      <c r="HPD234" s="77"/>
      <c r="HPE234" s="77"/>
      <c r="HPF234" s="77"/>
      <c r="HPG234" s="77"/>
      <c r="HPH234" s="77"/>
      <c r="HPI234" s="77"/>
      <c r="HPJ234" s="77"/>
      <c r="HPK234" s="77"/>
      <c r="HPL234" s="77"/>
      <c r="HPM234" s="77"/>
      <c r="HPN234" s="77"/>
      <c r="HPO234" s="77"/>
      <c r="HPP234" s="77"/>
      <c r="HPQ234" s="77"/>
      <c r="HPR234" s="77"/>
      <c r="HPS234" s="77"/>
      <c r="HPT234" s="77"/>
      <c r="HPU234" s="77"/>
      <c r="HPV234" s="77"/>
      <c r="HPW234" s="77"/>
      <c r="HPX234" s="77"/>
      <c r="HPY234" s="77"/>
      <c r="HPZ234" s="77"/>
      <c r="HQA234" s="77"/>
      <c r="HQB234" s="77"/>
      <c r="HQC234" s="77"/>
      <c r="HQD234" s="77"/>
      <c r="HQE234" s="77"/>
      <c r="HQF234" s="77"/>
      <c r="HQG234" s="77"/>
      <c r="HQH234" s="77"/>
      <c r="HQI234" s="77"/>
      <c r="HQJ234" s="77"/>
      <c r="HQK234" s="77"/>
      <c r="HQL234" s="77"/>
      <c r="HQM234" s="77"/>
      <c r="HQN234" s="77"/>
      <c r="HQO234" s="77"/>
      <c r="HQP234" s="77"/>
      <c r="HQQ234" s="77"/>
      <c r="HQR234" s="77"/>
      <c r="HQS234" s="77"/>
      <c r="HQT234" s="77"/>
      <c r="HQU234" s="77"/>
      <c r="HQV234" s="77"/>
      <c r="HQW234" s="77"/>
      <c r="HQX234" s="77"/>
      <c r="HQY234" s="77"/>
      <c r="HQZ234" s="77"/>
      <c r="HRA234" s="77"/>
      <c r="HRB234" s="77"/>
      <c r="HRC234" s="77"/>
      <c r="HRD234" s="77"/>
      <c r="HRE234" s="77"/>
      <c r="HRF234" s="77"/>
      <c r="HRG234" s="77"/>
      <c r="HRH234" s="77"/>
      <c r="HRI234" s="77"/>
      <c r="HRJ234" s="77"/>
      <c r="HRK234" s="77"/>
      <c r="HRL234" s="77"/>
      <c r="HRM234" s="77"/>
      <c r="HRN234" s="77"/>
      <c r="HRO234" s="77"/>
      <c r="HRP234" s="77"/>
      <c r="HRQ234" s="77"/>
      <c r="HRR234" s="77"/>
      <c r="HRS234" s="77"/>
      <c r="HRT234" s="77"/>
      <c r="HRU234" s="77"/>
      <c r="HRV234" s="77"/>
      <c r="HRW234" s="77"/>
      <c r="HRX234" s="77"/>
      <c r="HRY234" s="77"/>
      <c r="HRZ234" s="77"/>
      <c r="HSA234" s="77"/>
      <c r="HSB234" s="77"/>
      <c r="HSC234" s="77"/>
      <c r="HSD234" s="77"/>
      <c r="HSE234" s="77"/>
      <c r="HSF234" s="77"/>
      <c r="HSG234" s="77"/>
      <c r="HSH234" s="77"/>
      <c r="HSI234" s="77"/>
      <c r="HSJ234" s="77"/>
      <c r="HSK234" s="77"/>
      <c r="HSL234" s="77"/>
      <c r="HSM234" s="77"/>
      <c r="HSN234" s="77"/>
      <c r="HSO234" s="77"/>
      <c r="HSP234" s="77"/>
      <c r="HSQ234" s="77"/>
      <c r="HSR234" s="77"/>
      <c r="HSS234" s="77"/>
      <c r="HST234" s="77"/>
      <c r="HSU234" s="77"/>
      <c r="HSV234" s="77"/>
      <c r="HSW234" s="77"/>
      <c r="HSX234" s="77"/>
      <c r="HSY234" s="77"/>
      <c r="HSZ234" s="77"/>
      <c r="HTA234" s="77"/>
      <c r="HTB234" s="77"/>
      <c r="HTC234" s="77"/>
      <c r="HTD234" s="77"/>
      <c r="HTE234" s="77"/>
      <c r="HTF234" s="77"/>
      <c r="HTG234" s="77"/>
      <c r="HTH234" s="77"/>
      <c r="HTI234" s="77"/>
      <c r="HTJ234" s="77"/>
      <c r="HTK234" s="77"/>
      <c r="HTL234" s="77"/>
      <c r="HTM234" s="77"/>
      <c r="HTN234" s="77"/>
      <c r="HTO234" s="77"/>
      <c r="HTP234" s="77"/>
      <c r="HTQ234" s="77"/>
      <c r="HTR234" s="77"/>
      <c r="HTS234" s="77"/>
      <c r="HTT234" s="77"/>
      <c r="HTU234" s="77"/>
      <c r="HTV234" s="77"/>
      <c r="HTW234" s="77"/>
      <c r="HTX234" s="77"/>
      <c r="HTY234" s="77"/>
      <c r="HTZ234" s="77"/>
      <c r="HUA234" s="77"/>
      <c r="HUB234" s="77"/>
      <c r="HUC234" s="77"/>
      <c r="HUD234" s="77"/>
      <c r="HUE234" s="77"/>
      <c r="HUF234" s="77"/>
      <c r="HUG234" s="77"/>
      <c r="HUH234" s="77"/>
      <c r="HUI234" s="77"/>
      <c r="HUJ234" s="77"/>
      <c r="HUK234" s="77"/>
      <c r="HUL234" s="77"/>
      <c r="HUM234" s="77"/>
      <c r="HUN234" s="77"/>
      <c r="HUO234" s="77"/>
      <c r="HUP234" s="77"/>
      <c r="HUQ234" s="77"/>
      <c r="HUR234" s="77"/>
      <c r="HUS234" s="77"/>
      <c r="HUT234" s="77"/>
      <c r="HUU234" s="77"/>
      <c r="HUV234" s="77"/>
      <c r="HUW234" s="77"/>
      <c r="HUX234" s="77"/>
      <c r="HUY234" s="77"/>
      <c r="HUZ234" s="77"/>
      <c r="HVA234" s="77"/>
      <c r="HVB234" s="77"/>
      <c r="HVC234" s="77"/>
      <c r="HVD234" s="77"/>
      <c r="HVE234" s="77"/>
      <c r="HVF234" s="77"/>
      <c r="HVG234" s="77"/>
      <c r="HVH234" s="77"/>
      <c r="HVI234" s="77"/>
      <c r="HVJ234" s="77"/>
      <c r="HVK234" s="77"/>
      <c r="HVL234" s="77"/>
      <c r="HVM234" s="77"/>
      <c r="HVN234" s="77"/>
      <c r="HVO234" s="77"/>
      <c r="HVP234" s="77"/>
      <c r="HVQ234" s="77"/>
      <c r="HVR234" s="77"/>
      <c r="HVS234" s="77"/>
      <c r="HVT234" s="77"/>
      <c r="HVU234" s="77"/>
      <c r="HVV234" s="77"/>
      <c r="HVW234" s="77"/>
      <c r="HVX234" s="77"/>
      <c r="HVY234" s="77"/>
      <c r="HVZ234" s="77"/>
      <c r="HWA234" s="77"/>
      <c r="HWB234" s="77"/>
      <c r="HWC234" s="77"/>
      <c r="HWD234" s="77"/>
      <c r="HWE234" s="77"/>
      <c r="HWF234" s="77"/>
      <c r="HWG234" s="77"/>
      <c r="HWH234" s="77"/>
      <c r="HWI234" s="77"/>
      <c r="HWJ234" s="77"/>
      <c r="HWK234" s="77"/>
      <c r="HWL234" s="77"/>
      <c r="HWM234" s="77"/>
      <c r="HWN234" s="77"/>
      <c r="HWO234" s="77"/>
      <c r="HWP234" s="77"/>
      <c r="HWQ234" s="77"/>
      <c r="HWR234" s="77"/>
      <c r="HWS234" s="77"/>
      <c r="HWT234" s="77"/>
      <c r="HWU234" s="77"/>
      <c r="HWV234" s="77"/>
      <c r="HWW234" s="77"/>
      <c r="HWX234" s="77"/>
      <c r="HWY234" s="77"/>
      <c r="HWZ234" s="77"/>
      <c r="HXA234" s="77"/>
      <c r="HXB234" s="77"/>
      <c r="HXC234" s="77"/>
      <c r="HXD234" s="77"/>
      <c r="HXE234" s="77"/>
      <c r="HXF234" s="77"/>
      <c r="HXG234" s="77"/>
      <c r="HXH234" s="77"/>
      <c r="HXI234" s="77"/>
      <c r="HXJ234" s="77"/>
      <c r="HXK234" s="77"/>
      <c r="HXL234" s="77"/>
      <c r="HXM234" s="77"/>
      <c r="HXN234" s="77"/>
      <c r="HXO234" s="77"/>
      <c r="HXP234" s="77"/>
      <c r="HXQ234" s="77"/>
      <c r="HXR234" s="77"/>
      <c r="HXS234" s="77"/>
      <c r="HXT234" s="77"/>
      <c r="HXU234" s="77"/>
      <c r="HXV234" s="77"/>
      <c r="HXW234" s="77"/>
      <c r="HXX234" s="77"/>
      <c r="HXY234" s="77"/>
      <c r="HXZ234" s="77"/>
      <c r="HYA234" s="77"/>
      <c r="HYB234" s="77"/>
      <c r="HYC234" s="77"/>
      <c r="HYD234" s="77"/>
      <c r="HYE234" s="77"/>
      <c r="HYF234" s="77"/>
      <c r="HYG234" s="77"/>
      <c r="HYH234" s="77"/>
      <c r="HYI234" s="77"/>
      <c r="HYJ234" s="77"/>
      <c r="HYK234" s="77"/>
      <c r="HYL234" s="77"/>
      <c r="HYM234" s="77"/>
      <c r="HYN234" s="77"/>
      <c r="HYO234" s="77"/>
      <c r="HYP234" s="77"/>
      <c r="HYQ234" s="77"/>
      <c r="HYR234" s="77"/>
      <c r="HYS234" s="77"/>
      <c r="HYT234" s="77"/>
      <c r="HYU234" s="77"/>
      <c r="HYV234" s="77"/>
      <c r="HYW234" s="77"/>
      <c r="HYX234" s="77"/>
      <c r="HYY234" s="77"/>
      <c r="HYZ234" s="77"/>
      <c r="HZA234" s="77"/>
      <c r="HZB234" s="77"/>
      <c r="HZC234" s="77"/>
      <c r="HZD234" s="77"/>
      <c r="HZE234" s="77"/>
      <c r="HZF234" s="77"/>
      <c r="HZG234" s="77"/>
      <c r="HZH234" s="77"/>
      <c r="HZI234" s="77"/>
      <c r="HZJ234" s="77"/>
      <c r="HZK234" s="77"/>
      <c r="HZL234" s="77"/>
      <c r="HZM234" s="77"/>
      <c r="HZN234" s="77"/>
      <c r="HZO234" s="77"/>
      <c r="HZP234" s="77"/>
      <c r="HZQ234" s="77"/>
      <c r="HZR234" s="77"/>
      <c r="HZS234" s="77"/>
      <c r="HZT234" s="77"/>
      <c r="HZU234" s="77"/>
      <c r="HZV234" s="77"/>
      <c r="HZW234" s="77"/>
      <c r="HZX234" s="77"/>
      <c r="HZY234" s="77"/>
      <c r="HZZ234" s="77"/>
      <c r="IAA234" s="77"/>
      <c r="IAB234" s="77"/>
      <c r="IAC234" s="77"/>
      <c r="IAD234" s="77"/>
      <c r="IAE234" s="77"/>
      <c r="IAF234" s="77"/>
      <c r="IAG234" s="77"/>
      <c r="IAH234" s="77"/>
      <c r="IAI234" s="77"/>
      <c r="IAJ234" s="77"/>
      <c r="IAK234" s="77"/>
      <c r="IAL234" s="77"/>
      <c r="IAM234" s="77"/>
      <c r="IAN234" s="77"/>
      <c r="IAO234" s="77"/>
      <c r="IAP234" s="77"/>
      <c r="IAQ234" s="77"/>
      <c r="IAR234" s="77"/>
      <c r="IAS234" s="77"/>
      <c r="IAT234" s="77"/>
      <c r="IAU234" s="77"/>
      <c r="IAV234" s="77"/>
      <c r="IAW234" s="77"/>
      <c r="IAX234" s="77"/>
      <c r="IAY234" s="77"/>
      <c r="IAZ234" s="77"/>
      <c r="IBA234" s="77"/>
      <c r="IBB234" s="77"/>
      <c r="IBC234" s="77"/>
      <c r="IBD234" s="77"/>
      <c r="IBE234" s="77"/>
      <c r="IBF234" s="77"/>
      <c r="IBG234" s="77"/>
      <c r="IBH234" s="77"/>
      <c r="IBI234" s="77"/>
      <c r="IBJ234" s="77"/>
      <c r="IBK234" s="77"/>
      <c r="IBL234" s="77"/>
      <c r="IBM234" s="77"/>
      <c r="IBN234" s="77"/>
      <c r="IBO234" s="77"/>
      <c r="IBP234" s="77"/>
      <c r="IBQ234" s="77"/>
      <c r="IBR234" s="77"/>
      <c r="IBS234" s="77"/>
      <c r="IBT234" s="77"/>
      <c r="IBU234" s="77"/>
      <c r="IBV234" s="77"/>
      <c r="IBW234" s="77"/>
      <c r="IBX234" s="77"/>
      <c r="IBY234" s="77"/>
      <c r="IBZ234" s="77"/>
      <c r="ICA234" s="77"/>
      <c r="ICB234" s="77"/>
      <c r="ICC234" s="77"/>
      <c r="ICD234" s="77"/>
      <c r="ICE234" s="77"/>
      <c r="ICF234" s="77"/>
      <c r="ICG234" s="77"/>
      <c r="ICH234" s="77"/>
      <c r="ICI234" s="77"/>
      <c r="ICJ234" s="77"/>
      <c r="ICK234" s="77"/>
      <c r="ICL234" s="77"/>
      <c r="ICM234" s="77"/>
      <c r="ICN234" s="77"/>
      <c r="ICO234" s="77"/>
      <c r="ICP234" s="77"/>
      <c r="ICQ234" s="77"/>
      <c r="ICR234" s="77"/>
      <c r="ICS234" s="77"/>
      <c r="ICT234" s="77"/>
      <c r="ICU234" s="77"/>
      <c r="ICV234" s="77"/>
      <c r="ICW234" s="77"/>
      <c r="ICX234" s="77"/>
      <c r="ICY234" s="77"/>
      <c r="ICZ234" s="77"/>
      <c r="IDA234" s="77"/>
      <c r="IDB234" s="77"/>
      <c r="IDC234" s="77"/>
      <c r="IDD234" s="77"/>
      <c r="IDE234" s="77"/>
      <c r="IDF234" s="77"/>
      <c r="IDG234" s="77"/>
      <c r="IDH234" s="77"/>
      <c r="IDI234" s="77"/>
      <c r="IDJ234" s="77"/>
      <c r="IDK234" s="77"/>
      <c r="IDL234" s="77"/>
      <c r="IDM234" s="77"/>
      <c r="IDN234" s="77"/>
      <c r="IDO234" s="77"/>
      <c r="IDP234" s="77"/>
      <c r="IDQ234" s="77"/>
      <c r="IDR234" s="77"/>
      <c r="IDS234" s="77"/>
      <c r="IDT234" s="77"/>
      <c r="IDU234" s="77"/>
      <c r="IDV234" s="77"/>
      <c r="IDW234" s="77"/>
      <c r="IDX234" s="77"/>
      <c r="IDY234" s="77"/>
      <c r="IDZ234" s="77"/>
      <c r="IEA234" s="77"/>
      <c r="IEB234" s="77"/>
      <c r="IEC234" s="77"/>
      <c r="IED234" s="77"/>
      <c r="IEE234" s="77"/>
      <c r="IEF234" s="77"/>
      <c r="IEG234" s="77"/>
      <c r="IEH234" s="77"/>
      <c r="IEI234" s="77"/>
      <c r="IEJ234" s="77"/>
      <c r="IEK234" s="77"/>
      <c r="IEL234" s="77"/>
      <c r="IEM234" s="77"/>
      <c r="IEN234" s="77"/>
      <c r="IEO234" s="77"/>
      <c r="IEP234" s="77"/>
      <c r="IEQ234" s="77"/>
      <c r="IER234" s="77"/>
      <c r="IES234" s="77"/>
      <c r="IET234" s="77"/>
      <c r="IEU234" s="77"/>
      <c r="IEV234" s="77"/>
      <c r="IEW234" s="77"/>
      <c r="IEX234" s="77"/>
      <c r="IEY234" s="77"/>
      <c r="IEZ234" s="77"/>
      <c r="IFA234" s="77"/>
      <c r="IFB234" s="77"/>
      <c r="IFC234" s="77"/>
      <c r="IFD234" s="77"/>
      <c r="IFE234" s="77"/>
      <c r="IFF234" s="77"/>
      <c r="IFG234" s="77"/>
      <c r="IFH234" s="77"/>
      <c r="IFI234" s="77"/>
      <c r="IFJ234" s="77"/>
      <c r="IFK234" s="77"/>
      <c r="IFL234" s="77"/>
      <c r="IFM234" s="77"/>
      <c r="IFN234" s="77"/>
      <c r="IFO234" s="77"/>
      <c r="IFP234" s="77"/>
      <c r="IFQ234" s="77"/>
      <c r="IFR234" s="77"/>
      <c r="IFS234" s="77"/>
      <c r="IFT234" s="77"/>
      <c r="IFU234" s="77"/>
      <c r="IFV234" s="77"/>
      <c r="IFW234" s="77"/>
      <c r="IFX234" s="77"/>
      <c r="IFY234" s="77"/>
      <c r="IFZ234" s="77"/>
      <c r="IGA234" s="77"/>
      <c r="IGB234" s="77"/>
      <c r="IGC234" s="77"/>
      <c r="IGD234" s="77"/>
      <c r="IGE234" s="77"/>
      <c r="IGF234" s="77"/>
      <c r="IGG234" s="77"/>
      <c r="IGH234" s="77"/>
      <c r="IGI234" s="77"/>
      <c r="IGJ234" s="77"/>
      <c r="IGK234" s="77"/>
      <c r="IGL234" s="77"/>
      <c r="IGM234" s="77"/>
      <c r="IGN234" s="77"/>
      <c r="IGO234" s="77"/>
      <c r="IGP234" s="77"/>
      <c r="IGQ234" s="77"/>
      <c r="IGR234" s="77"/>
      <c r="IGS234" s="77"/>
      <c r="IGT234" s="77"/>
      <c r="IGU234" s="77"/>
      <c r="IGV234" s="77"/>
      <c r="IGW234" s="77"/>
      <c r="IGX234" s="77"/>
      <c r="IGY234" s="77"/>
      <c r="IGZ234" s="77"/>
      <c r="IHA234" s="77"/>
      <c r="IHB234" s="77"/>
      <c r="IHC234" s="77"/>
      <c r="IHD234" s="77"/>
      <c r="IHE234" s="77"/>
      <c r="IHF234" s="77"/>
      <c r="IHG234" s="77"/>
      <c r="IHH234" s="77"/>
      <c r="IHI234" s="77"/>
      <c r="IHJ234" s="77"/>
      <c r="IHK234" s="77"/>
      <c r="IHL234" s="77"/>
      <c r="IHM234" s="77"/>
      <c r="IHN234" s="77"/>
      <c r="IHO234" s="77"/>
      <c r="IHP234" s="77"/>
      <c r="IHQ234" s="77"/>
      <c r="IHR234" s="77"/>
      <c r="IHS234" s="77"/>
      <c r="IHT234" s="77"/>
      <c r="IHU234" s="77"/>
      <c r="IHV234" s="77"/>
      <c r="IHW234" s="77"/>
      <c r="IHX234" s="77"/>
      <c r="IHY234" s="77"/>
      <c r="IHZ234" s="77"/>
      <c r="IIA234" s="77"/>
      <c r="IIB234" s="77"/>
      <c r="IIC234" s="77"/>
      <c r="IID234" s="77"/>
      <c r="IIE234" s="77"/>
      <c r="IIF234" s="77"/>
      <c r="IIG234" s="77"/>
      <c r="IIH234" s="77"/>
      <c r="III234" s="77"/>
      <c r="IIJ234" s="77"/>
      <c r="IIK234" s="77"/>
      <c r="IIL234" s="77"/>
      <c r="IIM234" s="77"/>
      <c r="IIN234" s="77"/>
      <c r="IIO234" s="77"/>
      <c r="IIP234" s="77"/>
      <c r="IIQ234" s="77"/>
      <c r="IIR234" s="77"/>
      <c r="IIS234" s="77"/>
      <c r="IIT234" s="77"/>
      <c r="IIU234" s="77"/>
      <c r="IIV234" s="77"/>
      <c r="IIW234" s="77"/>
      <c r="IIX234" s="77"/>
      <c r="IIY234" s="77"/>
      <c r="IIZ234" s="77"/>
      <c r="IJA234" s="77"/>
      <c r="IJB234" s="77"/>
      <c r="IJC234" s="77"/>
      <c r="IJD234" s="77"/>
      <c r="IJE234" s="77"/>
      <c r="IJF234" s="77"/>
      <c r="IJG234" s="77"/>
      <c r="IJH234" s="77"/>
      <c r="IJI234" s="77"/>
      <c r="IJJ234" s="77"/>
      <c r="IJK234" s="77"/>
      <c r="IJL234" s="77"/>
      <c r="IJM234" s="77"/>
      <c r="IJN234" s="77"/>
      <c r="IJO234" s="77"/>
      <c r="IJP234" s="77"/>
      <c r="IJQ234" s="77"/>
      <c r="IJR234" s="77"/>
      <c r="IJS234" s="77"/>
      <c r="IJT234" s="77"/>
      <c r="IJU234" s="77"/>
      <c r="IJV234" s="77"/>
      <c r="IJW234" s="77"/>
      <c r="IJX234" s="77"/>
      <c r="IJY234" s="77"/>
      <c r="IJZ234" s="77"/>
      <c r="IKA234" s="77"/>
      <c r="IKB234" s="77"/>
      <c r="IKC234" s="77"/>
      <c r="IKD234" s="77"/>
      <c r="IKE234" s="77"/>
      <c r="IKF234" s="77"/>
      <c r="IKG234" s="77"/>
      <c r="IKH234" s="77"/>
      <c r="IKI234" s="77"/>
      <c r="IKJ234" s="77"/>
      <c r="IKK234" s="77"/>
      <c r="IKL234" s="77"/>
      <c r="IKM234" s="77"/>
      <c r="IKN234" s="77"/>
      <c r="IKO234" s="77"/>
      <c r="IKP234" s="77"/>
      <c r="IKQ234" s="77"/>
      <c r="IKR234" s="77"/>
      <c r="IKS234" s="77"/>
      <c r="IKT234" s="77"/>
      <c r="IKU234" s="77"/>
      <c r="IKV234" s="77"/>
      <c r="IKW234" s="77"/>
      <c r="IKX234" s="77"/>
      <c r="IKY234" s="77"/>
      <c r="IKZ234" s="77"/>
      <c r="ILA234" s="77"/>
      <c r="ILB234" s="77"/>
      <c r="ILC234" s="77"/>
      <c r="ILD234" s="77"/>
      <c r="ILE234" s="77"/>
      <c r="ILF234" s="77"/>
      <c r="ILG234" s="77"/>
      <c r="ILH234" s="77"/>
      <c r="ILI234" s="77"/>
      <c r="ILJ234" s="77"/>
      <c r="ILK234" s="77"/>
      <c r="ILL234" s="77"/>
      <c r="ILM234" s="77"/>
      <c r="ILN234" s="77"/>
      <c r="ILO234" s="77"/>
      <c r="ILP234" s="77"/>
      <c r="ILQ234" s="77"/>
      <c r="ILR234" s="77"/>
      <c r="ILS234" s="77"/>
      <c r="ILT234" s="77"/>
      <c r="ILU234" s="77"/>
      <c r="ILV234" s="77"/>
      <c r="ILW234" s="77"/>
      <c r="ILX234" s="77"/>
      <c r="ILY234" s="77"/>
      <c r="ILZ234" s="77"/>
      <c r="IMA234" s="77"/>
      <c r="IMB234" s="77"/>
      <c r="IMC234" s="77"/>
      <c r="IMD234" s="77"/>
      <c r="IME234" s="77"/>
      <c r="IMF234" s="77"/>
      <c r="IMG234" s="77"/>
      <c r="IMH234" s="77"/>
      <c r="IMI234" s="77"/>
      <c r="IMJ234" s="77"/>
      <c r="IMK234" s="77"/>
      <c r="IML234" s="77"/>
      <c r="IMM234" s="77"/>
      <c r="IMN234" s="77"/>
      <c r="IMO234" s="77"/>
      <c r="IMP234" s="77"/>
      <c r="IMQ234" s="77"/>
      <c r="IMR234" s="77"/>
      <c r="IMS234" s="77"/>
      <c r="IMT234" s="77"/>
      <c r="IMU234" s="77"/>
      <c r="IMV234" s="77"/>
      <c r="IMW234" s="77"/>
      <c r="IMX234" s="77"/>
      <c r="IMY234" s="77"/>
      <c r="IMZ234" s="77"/>
      <c r="INA234" s="77"/>
      <c r="INB234" s="77"/>
      <c r="INC234" s="77"/>
      <c r="IND234" s="77"/>
      <c r="INE234" s="77"/>
      <c r="INF234" s="77"/>
      <c r="ING234" s="77"/>
      <c r="INH234" s="77"/>
      <c r="INI234" s="77"/>
      <c r="INJ234" s="77"/>
      <c r="INK234" s="77"/>
      <c r="INL234" s="77"/>
      <c r="INM234" s="77"/>
      <c r="INN234" s="77"/>
      <c r="INO234" s="77"/>
      <c r="INP234" s="77"/>
      <c r="INQ234" s="77"/>
      <c r="INR234" s="77"/>
      <c r="INS234" s="77"/>
      <c r="INT234" s="77"/>
      <c r="INU234" s="77"/>
      <c r="INV234" s="77"/>
      <c r="INW234" s="77"/>
      <c r="INX234" s="77"/>
      <c r="INY234" s="77"/>
      <c r="INZ234" s="77"/>
      <c r="IOA234" s="77"/>
      <c r="IOB234" s="77"/>
      <c r="IOC234" s="77"/>
      <c r="IOD234" s="77"/>
      <c r="IOE234" s="77"/>
      <c r="IOF234" s="77"/>
      <c r="IOG234" s="77"/>
      <c r="IOH234" s="77"/>
      <c r="IOI234" s="77"/>
      <c r="IOJ234" s="77"/>
      <c r="IOK234" s="77"/>
      <c r="IOL234" s="77"/>
      <c r="IOM234" s="77"/>
      <c r="ION234" s="77"/>
      <c r="IOO234" s="77"/>
      <c r="IOP234" s="77"/>
      <c r="IOQ234" s="77"/>
      <c r="IOR234" s="77"/>
      <c r="IOS234" s="77"/>
      <c r="IOT234" s="77"/>
      <c r="IOU234" s="77"/>
      <c r="IOV234" s="77"/>
      <c r="IOW234" s="77"/>
      <c r="IOX234" s="77"/>
      <c r="IOY234" s="77"/>
      <c r="IOZ234" s="77"/>
      <c r="IPA234" s="77"/>
      <c r="IPB234" s="77"/>
      <c r="IPC234" s="77"/>
      <c r="IPD234" s="77"/>
      <c r="IPE234" s="77"/>
      <c r="IPF234" s="77"/>
      <c r="IPG234" s="77"/>
      <c r="IPH234" s="77"/>
      <c r="IPI234" s="77"/>
      <c r="IPJ234" s="77"/>
      <c r="IPK234" s="77"/>
      <c r="IPL234" s="77"/>
      <c r="IPM234" s="77"/>
      <c r="IPN234" s="77"/>
      <c r="IPO234" s="77"/>
      <c r="IPP234" s="77"/>
      <c r="IPQ234" s="77"/>
      <c r="IPR234" s="77"/>
      <c r="IPS234" s="77"/>
      <c r="IPT234" s="77"/>
      <c r="IPU234" s="77"/>
      <c r="IPV234" s="77"/>
      <c r="IPW234" s="77"/>
      <c r="IPX234" s="77"/>
      <c r="IPY234" s="77"/>
      <c r="IPZ234" s="77"/>
      <c r="IQA234" s="77"/>
      <c r="IQB234" s="77"/>
      <c r="IQC234" s="77"/>
      <c r="IQD234" s="77"/>
      <c r="IQE234" s="77"/>
      <c r="IQF234" s="77"/>
      <c r="IQG234" s="77"/>
      <c r="IQH234" s="77"/>
      <c r="IQI234" s="77"/>
      <c r="IQJ234" s="77"/>
      <c r="IQK234" s="77"/>
      <c r="IQL234" s="77"/>
      <c r="IQM234" s="77"/>
      <c r="IQN234" s="77"/>
      <c r="IQO234" s="77"/>
      <c r="IQP234" s="77"/>
      <c r="IQQ234" s="77"/>
      <c r="IQR234" s="77"/>
      <c r="IQS234" s="77"/>
      <c r="IQT234" s="77"/>
      <c r="IQU234" s="77"/>
      <c r="IQV234" s="77"/>
      <c r="IQW234" s="77"/>
      <c r="IQX234" s="77"/>
      <c r="IQY234" s="77"/>
      <c r="IQZ234" s="77"/>
      <c r="IRA234" s="77"/>
      <c r="IRB234" s="77"/>
      <c r="IRC234" s="77"/>
      <c r="IRD234" s="77"/>
      <c r="IRE234" s="77"/>
      <c r="IRF234" s="77"/>
      <c r="IRG234" s="77"/>
      <c r="IRH234" s="77"/>
      <c r="IRI234" s="77"/>
      <c r="IRJ234" s="77"/>
      <c r="IRK234" s="77"/>
      <c r="IRL234" s="77"/>
      <c r="IRM234" s="77"/>
      <c r="IRN234" s="77"/>
      <c r="IRO234" s="77"/>
      <c r="IRP234" s="77"/>
      <c r="IRQ234" s="77"/>
      <c r="IRR234" s="77"/>
      <c r="IRS234" s="77"/>
      <c r="IRT234" s="77"/>
      <c r="IRU234" s="77"/>
      <c r="IRV234" s="77"/>
      <c r="IRW234" s="77"/>
      <c r="IRX234" s="77"/>
      <c r="IRY234" s="77"/>
      <c r="IRZ234" s="77"/>
      <c r="ISA234" s="77"/>
      <c r="ISB234" s="77"/>
      <c r="ISC234" s="77"/>
      <c r="ISD234" s="77"/>
      <c r="ISE234" s="77"/>
      <c r="ISF234" s="77"/>
      <c r="ISG234" s="77"/>
      <c r="ISH234" s="77"/>
      <c r="ISI234" s="77"/>
      <c r="ISJ234" s="77"/>
      <c r="ISK234" s="77"/>
      <c r="ISL234" s="77"/>
      <c r="ISM234" s="77"/>
      <c r="ISN234" s="77"/>
      <c r="ISO234" s="77"/>
      <c r="ISP234" s="77"/>
      <c r="ISQ234" s="77"/>
      <c r="ISR234" s="77"/>
      <c r="ISS234" s="77"/>
      <c r="IST234" s="77"/>
      <c r="ISU234" s="77"/>
      <c r="ISV234" s="77"/>
      <c r="ISW234" s="77"/>
      <c r="ISX234" s="77"/>
      <c r="ISY234" s="77"/>
      <c r="ISZ234" s="77"/>
      <c r="ITA234" s="77"/>
      <c r="ITB234" s="77"/>
      <c r="ITC234" s="77"/>
      <c r="ITD234" s="77"/>
      <c r="ITE234" s="77"/>
      <c r="ITF234" s="77"/>
      <c r="ITG234" s="77"/>
      <c r="ITH234" s="77"/>
      <c r="ITI234" s="77"/>
      <c r="ITJ234" s="77"/>
      <c r="ITK234" s="77"/>
      <c r="ITL234" s="77"/>
      <c r="ITM234" s="77"/>
      <c r="ITN234" s="77"/>
      <c r="ITO234" s="77"/>
      <c r="ITP234" s="77"/>
      <c r="ITQ234" s="77"/>
      <c r="ITR234" s="77"/>
      <c r="ITS234" s="77"/>
      <c r="ITT234" s="77"/>
      <c r="ITU234" s="77"/>
      <c r="ITV234" s="77"/>
      <c r="ITW234" s="77"/>
      <c r="ITX234" s="77"/>
      <c r="ITY234" s="77"/>
      <c r="ITZ234" s="77"/>
      <c r="IUA234" s="77"/>
      <c r="IUB234" s="77"/>
      <c r="IUC234" s="77"/>
      <c r="IUD234" s="77"/>
      <c r="IUE234" s="77"/>
      <c r="IUF234" s="77"/>
      <c r="IUG234" s="77"/>
      <c r="IUH234" s="77"/>
      <c r="IUI234" s="77"/>
      <c r="IUJ234" s="77"/>
      <c r="IUK234" s="77"/>
      <c r="IUL234" s="77"/>
      <c r="IUM234" s="77"/>
      <c r="IUN234" s="77"/>
      <c r="IUO234" s="77"/>
      <c r="IUP234" s="77"/>
      <c r="IUQ234" s="77"/>
      <c r="IUR234" s="77"/>
      <c r="IUS234" s="77"/>
      <c r="IUT234" s="77"/>
      <c r="IUU234" s="77"/>
      <c r="IUV234" s="77"/>
      <c r="IUW234" s="77"/>
      <c r="IUX234" s="77"/>
      <c r="IUY234" s="77"/>
      <c r="IUZ234" s="77"/>
      <c r="IVA234" s="77"/>
      <c r="IVB234" s="77"/>
      <c r="IVC234" s="77"/>
      <c r="IVD234" s="77"/>
      <c r="IVE234" s="77"/>
      <c r="IVF234" s="77"/>
      <c r="IVG234" s="77"/>
      <c r="IVH234" s="77"/>
      <c r="IVI234" s="77"/>
      <c r="IVJ234" s="77"/>
      <c r="IVK234" s="77"/>
      <c r="IVL234" s="77"/>
      <c r="IVM234" s="77"/>
      <c r="IVN234" s="77"/>
      <c r="IVO234" s="77"/>
      <c r="IVP234" s="77"/>
      <c r="IVQ234" s="77"/>
      <c r="IVR234" s="77"/>
      <c r="IVS234" s="77"/>
      <c r="IVT234" s="77"/>
      <c r="IVU234" s="77"/>
      <c r="IVV234" s="77"/>
      <c r="IVW234" s="77"/>
      <c r="IVX234" s="77"/>
      <c r="IVY234" s="77"/>
      <c r="IVZ234" s="77"/>
      <c r="IWA234" s="77"/>
      <c r="IWB234" s="77"/>
      <c r="IWC234" s="77"/>
      <c r="IWD234" s="77"/>
      <c r="IWE234" s="77"/>
      <c r="IWF234" s="77"/>
      <c r="IWG234" s="77"/>
      <c r="IWH234" s="77"/>
      <c r="IWI234" s="77"/>
      <c r="IWJ234" s="77"/>
      <c r="IWK234" s="77"/>
      <c r="IWL234" s="77"/>
      <c r="IWM234" s="77"/>
      <c r="IWN234" s="77"/>
      <c r="IWO234" s="77"/>
      <c r="IWP234" s="77"/>
      <c r="IWQ234" s="77"/>
      <c r="IWR234" s="77"/>
      <c r="IWS234" s="77"/>
      <c r="IWT234" s="77"/>
      <c r="IWU234" s="77"/>
      <c r="IWV234" s="77"/>
      <c r="IWW234" s="77"/>
      <c r="IWX234" s="77"/>
      <c r="IWY234" s="77"/>
      <c r="IWZ234" s="77"/>
      <c r="IXA234" s="77"/>
      <c r="IXB234" s="77"/>
      <c r="IXC234" s="77"/>
      <c r="IXD234" s="77"/>
      <c r="IXE234" s="77"/>
      <c r="IXF234" s="77"/>
      <c r="IXG234" s="77"/>
      <c r="IXH234" s="77"/>
      <c r="IXI234" s="77"/>
      <c r="IXJ234" s="77"/>
      <c r="IXK234" s="77"/>
      <c r="IXL234" s="77"/>
      <c r="IXM234" s="77"/>
      <c r="IXN234" s="77"/>
      <c r="IXO234" s="77"/>
      <c r="IXP234" s="77"/>
      <c r="IXQ234" s="77"/>
      <c r="IXR234" s="77"/>
      <c r="IXS234" s="77"/>
      <c r="IXT234" s="77"/>
      <c r="IXU234" s="77"/>
      <c r="IXV234" s="77"/>
      <c r="IXW234" s="77"/>
      <c r="IXX234" s="77"/>
      <c r="IXY234" s="77"/>
      <c r="IXZ234" s="77"/>
      <c r="IYA234" s="77"/>
      <c r="IYB234" s="77"/>
      <c r="IYC234" s="77"/>
      <c r="IYD234" s="77"/>
      <c r="IYE234" s="77"/>
      <c r="IYF234" s="77"/>
      <c r="IYG234" s="77"/>
      <c r="IYH234" s="77"/>
      <c r="IYI234" s="77"/>
      <c r="IYJ234" s="77"/>
      <c r="IYK234" s="77"/>
      <c r="IYL234" s="77"/>
      <c r="IYM234" s="77"/>
      <c r="IYN234" s="77"/>
      <c r="IYO234" s="77"/>
      <c r="IYP234" s="77"/>
      <c r="IYQ234" s="77"/>
      <c r="IYR234" s="77"/>
      <c r="IYS234" s="77"/>
      <c r="IYT234" s="77"/>
      <c r="IYU234" s="77"/>
      <c r="IYV234" s="77"/>
      <c r="IYW234" s="77"/>
      <c r="IYX234" s="77"/>
      <c r="IYY234" s="77"/>
      <c r="IYZ234" s="77"/>
      <c r="IZA234" s="77"/>
      <c r="IZB234" s="77"/>
      <c r="IZC234" s="77"/>
      <c r="IZD234" s="77"/>
      <c r="IZE234" s="77"/>
      <c r="IZF234" s="77"/>
      <c r="IZG234" s="77"/>
      <c r="IZH234" s="77"/>
      <c r="IZI234" s="77"/>
      <c r="IZJ234" s="77"/>
      <c r="IZK234" s="77"/>
      <c r="IZL234" s="77"/>
      <c r="IZM234" s="77"/>
      <c r="IZN234" s="77"/>
      <c r="IZO234" s="77"/>
      <c r="IZP234" s="77"/>
      <c r="IZQ234" s="77"/>
      <c r="IZR234" s="77"/>
      <c r="IZS234" s="77"/>
      <c r="IZT234" s="77"/>
      <c r="IZU234" s="77"/>
      <c r="IZV234" s="77"/>
      <c r="IZW234" s="77"/>
      <c r="IZX234" s="77"/>
      <c r="IZY234" s="77"/>
      <c r="IZZ234" s="77"/>
      <c r="JAA234" s="77"/>
      <c r="JAB234" s="77"/>
      <c r="JAC234" s="77"/>
      <c r="JAD234" s="77"/>
      <c r="JAE234" s="77"/>
      <c r="JAF234" s="77"/>
      <c r="JAG234" s="77"/>
      <c r="JAH234" s="77"/>
      <c r="JAI234" s="77"/>
      <c r="JAJ234" s="77"/>
      <c r="JAK234" s="77"/>
      <c r="JAL234" s="77"/>
      <c r="JAM234" s="77"/>
      <c r="JAN234" s="77"/>
      <c r="JAO234" s="77"/>
      <c r="JAP234" s="77"/>
      <c r="JAQ234" s="77"/>
      <c r="JAR234" s="77"/>
      <c r="JAS234" s="77"/>
      <c r="JAT234" s="77"/>
      <c r="JAU234" s="77"/>
      <c r="JAV234" s="77"/>
      <c r="JAW234" s="77"/>
      <c r="JAX234" s="77"/>
      <c r="JAY234" s="77"/>
      <c r="JAZ234" s="77"/>
      <c r="JBA234" s="77"/>
      <c r="JBB234" s="77"/>
      <c r="JBC234" s="77"/>
      <c r="JBD234" s="77"/>
      <c r="JBE234" s="77"/>
      <c r="JBF234" s="77"/>
      <c r="JBG234" s="77"/>
      <c r="JBH234" s="77"/>
      <c r="JBI234" s="77"/>
      <c r="JBJ234" s="77"/>
      <c r="JBK234" s="77"/>
      <c r="JBL234" s="77"/>
      <c r="JBM234" s="77"/>
      <c r="JBN234" s="77"/>
      <c r="JBO234" s="77"/>
      <c r="JBP234" s="77"/>
      <c r="JBQ234" s="77"/>
      <c r="JBR234" s="77"/>
      <c r="JBS234" s="77"/>
      <c r="JBT234" s="77"/>
      <c r="JBU234" s="77"/>
      <c r="JBV234" s="77"/>
      <c r="JBW234" s="77"/>
      <c r="JBX234" s="77"/>
      <c r="JBY234" s="77"/>
      <c r="JBZ234" s="77"/>
      <c r="JCA234" s="77"/>
      <c r="JCB234" s="77"/>
      <c r="JCC234" s="77"/>
      <c r="JCD234" s="77"/>
      <c r="JCE234" s="77"/>
      <c r="JCF234" s="77"/>
      <c r="JCG234" s="77"/>
      <c r="JCH234" s="77"/>
      <c r="JCI234" s="77"/>
      <c r="JCJ234" s="77"/>
      <c r="JCK234" s="77"/>
      <c r="JCL234" s="77"/>
      <c r="JCM234" s="77"/>
      <c r="JCN234" s="77"/>
      <c r="JCO234" s="77"/>
      <c r="JCP234" s="77"/>
      <c r="JCQ234" s="77"/>
      <c r="JCR234" s="77"/>
      <c r="JCS234" s="77"/>
      <c r="JCT234" s="77"/>
      <c r="JCU234" s="77"/>
      <c r="JCV234" s="77"/>
      <c r="JCW234" s="77"/>
      <c r="JCX234" s="77"/>
      <c r="JCY234" s="77"/>
      <c r="JCZ234" s="77"/>
      <c r="JDA234" s="77"/>
      <c r="JDB234" s="77"/>
      <c r="JDC234" s="77"/>
      <c r="JDD234" s="77"/>
      <c r="JDE234" s="77"/>
      <c r="JDF234" s="77"/>
      <c r="JDG234" s="77"/>
      <c r="JDH234" s="77"/>
      <c r="JDI234" s="77"/>
      <c r="JDJ234" s="77"/>
      <c r="JDK234" s="77"/>
      <c r="JDL234" s="77"/>
      <c r="JDM234" s="77"/>
      <c r="JDN234" s="77"/>
      <c r="JDO234" s="77"/>
      <c r="JDP234" s="77"/>
      <c r="JDQ234" s="77"/>
      <c r="JDR234" s="77"/>
      <c r="JDS234" s="77"/>
      <c r="JDT234" s="77"/>
      <c r="JDU234" s="77"/>
      <c r="JDV234" s="77"/>
      <c r="JDW234" s="77"/>
      <c r="JDX234" s="77"/>
      <c r="JDY234" s="77"/>
      <c r="JDZ234" s="77"/>
      <c r="JEA234" s="77"/>
      <c r="JEB234" s="77"/>
      <c r="JEC234" s="77"/>
      <c r="JED234" s="77"/>
      <c r="JEE234" s="77"/>
      <c r="JEF234" s="77"/>
      <c r="JEG234" s="77"/>
      <c r="JEH234" s="77"/>
      <c r="JEI234" s="77"/>
      <c r="JEJ234" s="77"/>
      <c r="JEK234" s="77"/>
      <c r="JEL234" s="77"/>
      <c r="JEM234" s="77"/>
      <c r="JEN234" s="77"/>
      <c r="JEO234" s="77"/>
      <c r="JEP234" s="77"/>
      <c r="JEQ234" s="77"/>
      <c r="JER234" s="77"/>
      <c r="JES234" s="77"/>
      <c r="JET234" s="77"/>
      <c r="JEU234" s="77"/>
      <c r="JEV234" s="77"/>
      <c r="JEW234" s="77"/>
      <c r="JEX234" s="77"/>
      <c r="JEY234" s="77"/>
      <c r="JEZ234" s="77"/>
      <c r="JFA234" s="77"/>
      <c r="JFB234" s="77"/>
      <c r="JFC234" s="77"/>
      <c r="JFD234" s="77"/>
      <c r="JFE234" s="77"/>
      <c r="JFF234" s="77"/>
      <c r="JFG234" s="77"/>
      <c r="JFH234" s="77"/>
      <c r="JFI234" s="77"/>
      <c r="JFJ234" s="77"/>
      <c r="JFK234" s="77"/>
      <c r="JFL234" s="77"/>
      <c r="JFM234" s="77"/>
      <c r="JFN234" s="77"/>
      <c r="JFO234" s="77"/>
      <c r="JFP234" s="77"/>
      <c r="JFQ234" s="77"/>
      <c r="JFR234" s="77"/>
      <c r="JFS234" s="77"/>
      <c r="JFT234" s="77"/>
      <c r="JFU234" s="77"/>
      <c r="JFV234" s="77"/>
      <c r="JFW234" s="77"/>
      <c r="JFX234" s="77"/>
      <c r="JFY234" s="77"/>
      <c r="JFZ234" s="77"/>
      <c r="JGA234" s="77"/>
      <c r="JGB234" s="77"/>
      <c r="JGC234" s="77"/>
      <c r="JGD234" s="77"/>
      <c r="JGE234" s="77"/>
      <c r="JGF234" s="77"/>
      <c r="JGG234" s="77"/>
      <c r="JGH234" s="77"/>
      <c r="JGI234" s="77"/>
      <c r="JGJ234" s="77"/>
      <c r="JGK234" s="77"/>
      <c r="JGL234" s="77"/>
      <c r="JGM234" s="77"/>
      <c r="JGN234" s="77"/>
      <c r="JGO234" s="77"/>
      <c r="JGP234" s="77"/>
      <c r="JGQ234" s="77"/>
      <c r="JGR234" s="77"/>
      <c r="JGS234" s="77"/>
      <c r="JGT234" s="77"/>
      <c r="JGU234" s="77"/>
      <c r="JGV234" s="77"/>
      <c r="JGW234" s="77"/>
      <c r="JGX234" s="77"/>
      <c r="JGY234" s="77"/>
      <c r="JGZ234" s="77"/>
      <c r="JHA234" s="77"/>
      <c r="JHB234" s="77"/>
      <c r="JHC234" s="77"/>
      <c r="JHD234" s="77"/>
      <c r="JHE234" s="77"/>
      <c r="JHF234" s="77"/>
      <c r="JHG234" s="77"/>
      <c r="JHH234" s="77"/>
      <c r="JHI234" s="77"/>
      <c r="JHJ234" s="77"/>
      <c r="JHK234" s="77"/>
      <c r="JHL234" s="77"/>
      <c r="JHM234" s="77"/>
      <c r="JHN234" s="77"/>
      <c r="JHO234" s="77"/>
      <c r="JHP234" s="77"/>
      <c r="JHQ234" s="77"/>
      <c r="JHR234" s="77"/>
      <c r="JHS234" s="77"/>
      <c r="JHT234" s="77"/>
      <c r="JHU234" s="77"/>
      <c r="JHV234" s="77"/>
      <c r="JHW234" s="77"/>
      <c r="JHX234" s="77"/>
      <c r="JHY234" s="77"/>
      <c r="JHZ234" s="77"/>
      <c r="JIA234" s="77"/>
      <c r="JIB234" s="77"/>
      <c r="JIC234" s="77"/>
      <c r="JID234" s="77"/>
      <c r="JIE234" s="77"/>
      <c r="JIF234" s="77"/>
      <c r="JIG234" s="77"/>
      <c r="JIH234" s="77"/>
      <c r="JII234" s="77"/>
      <c r="JIJ234" s="77"/>
      <c r="JIK234" s="77"/>
      <c r="JIL234" s="77"/>
      <c r="JIM234" s="77"/>
      <c r="JIN234" s="77"/>
      <c r="JIO234" s="77"/>
      <c r="JIP234" s="77"/>
      <c r="JIQ234" s="77"/>
      <c r="JIR234" s="77"/>
      <c r="JIS234" s="77"/>
      <c r="JIT234" s="77"/>
      <c r="JIU234" s="77"/>
      <c r="JIV234" s="77"/>
      <c r="JIW234" s="77"/>
      <c r="JIX234" s="77"/>
      <c r="JIY234" s="77"/>
      <c r="JIZ234" s="77"/>
      <c r="JJA234" s="77"/>
      <c r="JJB234" s="77"/>
      <c r="JJC234" s="77"/>
      <c r="JJD234" s="77"/>
      <c r="JJE234" s="77"/>
      <c r="JJF234" s="77"/>
      <c r="JJG234" s="77"/>
      <c r="JJH234" s="77"/>
      <c r="JJI234" s="77"/>
      <c r="JJJ234" s="77"/>
      <c r="JJK234" s="77"/>
      <c r="JJL234" s="77"/>
      <c r="JJM234" s="77"/>
      <c r="JJN234" s="77"/>
      <c r="JJO234" s="77"/>
      <c r="JJP234" s="77"/>
      <c r="JJQ234" s="77"/>
      <c r="JJR234" s="77"/>
      <c r="JJS234" s="77"/>
      <c r="JJT234" s="77"/>
      <c r="JJU234" s="77"/>
      <c r="JJV234" s="77"/>
      <c r="JJW234" s="77"/>
      <c r="JJX234" s="77"/>
      <c r="JJY234" s="77"/>
      <c r="JJZ234" s="77"/>
      <c r="JKA234" s="77"/>
      <c r="JKB234" s="77"/>
      <c r="JKC234" s="77"/>
      <c r="JKD234" s="77"/>
      <c r="JKE234" s="77"/>
      <c r="JKF234" s="77"/>
      <c r="JKG234" s="77"/>
      <c r="JKH234" s="77"/>
      <c r="JKI234" s="77"/>
      <c r="JKJ234" s="77"/>
      <c r="JKK234" s="77"/>
      <c r="JKL234" s="77"/>
      <c r="JKM234" s="77"/>
      <c r="JKN234" s="77"/>
      <c r="JKO234" s="77"/>
      <c r="JKP234" s="77"/>
      <c r="JKQ234" s="77"/>
      <c r="JKR234" s="77"/>
      <c r="JKS234" s="77"/>
      <c r="JKT234" s="77"/>
      <c r="JKU234" s="77"/>
      <c r="JKV234" s="77"/>
      <c r="JKW234" s="77"/>
      <c r="JKX234" s="77"/>
      <c r="JKY234" s="77"/>
      <c r="JKZ234" s="77"/>
      <c r="JLA234" s="77"/>
      <c r="JLB234" s="77"/>
      <c r="JLC234" s="77"/>
      <c r="JLD234" s="77"/>
      <c r="JLE234" s="77"/>
      <c r="JLF234" s="77"/>
      <c r="JLG234" s="77"/>
      <c r="JLH234" s="77"/>
      <c r="JLI234" s="77"/>
      <c r="JLJ234" s="77"/>
      <c r="JLK234" s="77"/>
      <c r="JLL234" s="77"/>
      <c r="JLM234" s="77"/>
      <c r="JLN234" s="77"/>
      <c r="JLO234" s="77"/>
      <c r="JLP234" s="77"/>
      <c r="JLQ234" s="77"/>
      <c r="JLR234" s="77"/>
      <c r="JLS234" s="77"/>
      <c r="JLT234" s="77"/>
      <c r="JLU234" s="77"/>
      <c r="JLV234" s="77"/>
      <c r="JLW234" s="77"/>
      <c r="JLX234" s="77"/>
      <c r="JLY234" s="77"/>
      <c r="JLZ234" s="77"/>
      <c r="JMA234" s="77"/>
      <c r="JMB234" s="77"/>
      <c r="JMC234" s="77"/>
      <c r="JMD234" s="77"/>
      <c r="JME234" s="77"/>
      <c r="JMF234" s="77"/>
      <c r="JMG234" s="77"/>
      <c r="JMH234" s="77"/>
      <c r="JMI234" s="77"/>
      <c r="JMJ234" s="77"/>
      <c r="JMK234" s="77"/>
      <c r="JML234" s="77"/>
      <c r="JMM234" s="77"/>
      <c r="JMN234" s="77"/>
      <c r="JMO234" s="77"/>
      <c r="JMP234" s="77"/>
      <c r="JMQ234" s="77"/>
      <c r="JMR234" s="77"/>
      <c r="JMS234" s="77"/>
      <c r="JMT234" s="77"/>
      <c r="JMU234" s="77"/>
      <c r="JMV234" s="77"/>
      <c r="JMW234" s="77"/>
      <c r="JMX234" s="77"/>
      <c r="JMY234" s="77"/>
      <c r="JMZ234" s="77"/>
      <c r="JNA234" s="77"/>
      <c r="JNB234" s="77"/>
      <c r="JNC234" s="77"/>
      <c r="JND234" s="77"/>
      <c r="JNE234" s="77"/>
      <c r="JNF234" s="77"/>
      <c r="JNG234" s="77"/>
      <c r="JNH234" s="77"/>
      <c r="JNI234" s="77"/>
      <c r="JNJ234" s="77"/>
      <c r="JNK234" s="77"/>
      <c r="JNL234" s="77"/>
      <c r="JNM234" s="77"/>
      <c r="JNN234" s="77"/>
      <c r="JNO234" s="77"/>
      <c r="JNP234" s="77"/>
      <c r="JNQ234" s="77"/>
      <c r="JNR234" s="77"/>
      <c r="JNS234" s="77"/>
      <c r="JNT234" s="77"/>
      <c r="JNU234" s="77"/>
      <c r="JNV234" s="77"/>
      <c r="JNW234" s="77"/>
      <c r="JNX234" s="77"/>
      <c r="JNY234" s="77"/>
      <c r="JNZ234" s="77"/>
      <c r="JOA234" s="77"/>
      <c r="JOB234" s="77"/>
      <c r="JOC234" s="77"/>
      <c r="JOD234" s="77"/>
      <c r="JOE234" s="77"/>
      <c r="JOF234" s="77"/>
      <c r="JOG234" s="77"/>
      <c r="JOH234" s="77"/>
      <c r="JOI234" s="77"/>
      <c r="JOJ234" s="77"/>
      <c r="JOK234" s="77"/>
      <c r="JOL234" s="77"/>
      <c r="JOM234" s="77"/>
      <c r="JON234" s="77"/>
      <c r="JOO234" s="77"/>
      <c r="JOP234" s="77"/>
      <c r="JOQ234" s="77"/>
      <c r="JOR234" s="77"/>
      <c r="JOS234" s="77"/>
      <c r="JOT234" s="77"/>
      <c r="JOU234" s="77"/>
      <c r="JOV234" s="77"/>
      <c r="JOW234" s="77"/>
      <c r="JOX234" s="77"/>
      <c r="JOY234" s="77"/>
      <c r="JOZ234" s="77"/>
      <c r="JPA234" s="77"/>
      <c r="JPB234" s="77"/>
      <c r="JPC234" s="77"/>
      <c r="JPD234" s="77"/>
      <c r="JPE234" s="77"/>
      <c r="JPF234" s="77"/>
      <c r="JPG234" s="77"/>
      <c r="JPH234" s="77"/>
      <c r="JPI234" s="77"/>
      <c r="JPJ234" s="77"/>
      <c r="JPK234" s="77"/>
      <c r="JPL234" s="77"/>
      <c r="JPM234" s="77"/>
      <c r="JPN234" s="77"/>
      <c r="JPO234" s="77"/>
      <c r="JPP234" s="77"/>
      <c r="JPQ234" s="77"/>
      <c r="JPR234" s="77"/>
      <c r="JPS234" s="77"/>
      <c r="JPT234" s="77"/>
      <c r="JPU234" s="77"/>
      <c r="JPV234" s="77"/>
      <c r="JPW234" s="77"/>
      <c r="JPX234" s="77"/>
      <c r="JPY234" s="77"/>
      <c r="JPZ234" s="77"/>
      <c r="JQA234" s="77"/>
      <c r="JQB234" s="77"/>
      <c r="JQC234" s="77"/>
      <c r="JQD234" s="77"/>
      <c r="JQE234" s="77"/>
      <c r="JQF234" s="77"/>
      <c r="JQG234" s="77"/>
      <c r="JQH234" s="77"/>
      <c r="JQI234" s="77"/>
      <c r="JQJ234" s="77"/>
      <c r="JQK234" s="77"/>
      <c r="JQL234" s="77"/>
      <c r="JQM234" s="77"/>
      <c r="JQN234" s="77"/>
      <c r="JQO234" s="77"/>
      <c r="JQP234" s="77"/>
      <c r="JQQ234" s="77"/>
      <c r="JQR234" s="77"/>
      <c r="JQS234" s="77"/>
      <c r="JQT234" s="77"/>
      <c r="JQU234" s="77"/>
      <c r="JQV234" s="77"/>
      <c r="JQW234" s="77"/>
      <c r="JQX234" s="77"/>
      <c r="JQY234" s="77"/>
      <c r="JQZ234" s="77"/>
      <c r="JRA234" s="77"/>
      <c r="JRB234" s="77"/>
      <c r="JRC234" s="77"/>
      <c r="JRD234" s="77"/>
      <c r="JRE234" s="77"/>
      <c r="JRF234" s="77"/>
      <c r="JRG234" s="77"/>
      <c r="JRH234" s="77"/>
      <c r="JRI234" s="77"/>
      <c r="JRJ234" s="77"/>
      <c r="JRK234" s="77"/>
      <c r="JRL234" s="77"/>
      <c r="JRM234" s="77"/>
      <c r="JRN234" s="77"/>
      <c r="JRO234" s="77"/>
      <c r="JRP234" s="77"/>
      <c r="JRQ234" s="77"/>
      <c r="JRR234" s="77"/>
      <c r="JRS234" s="77"/>
      <c r="JRT234" s="77"/>
      <c r="JRU234" s="77"/>
      <c r="JRV234" s="77"/>
      <c r="JRW234" s="77"/>
      <c r="JRX234" s="77"/>
      <c r="JRY234" s="77"/>
      <c r="JRZ234" s="77"/>
      <c r="JSA234" s="77"/>
      <c r="JSB234" s="77"/>
      <c r="JSC234" s="77"/>
      <c r="JSD234" s="77"/>
      <c r="JSE234" s="77"/>
      <c r="JSF234" s="77"/>
      <c r="JSG234" s="77"/>
      <c r="JSH234" s="77"/>
      <c r="JSI234" s="77"/>
      <c r="JSJ234" s="77"/>
      <c r="JSK234" s="77"/>
      <c r="JSL234" s="77"/>
      <c r="JSM234" s="77"/>
      <c r="JSN234" s="77"/>
      <c r="JSO234" s="77"/>
      <c r="JSP234" s="77"/>
      <c r="JSQ234" s="77"/>
      <c r="JSR234" s="77"/>
      <c r="JSS234" s="77"/>
      <c r="JST234" s="77"/>
      <c r="JSU234" s="77"/>
      <c r="JSV234" s="77"/>
      <c r="JSW234" s="77"/>
      <c r="JSX234" s="77"/>
      <c r="JSY234" s="77"/>
      <c r="JSZ234" s="77"/>
      <c r="JTA234" s="77"/>
      <c r="JTB234" s="77"/>
      <c r="JTC234" s="77"/>
      <c r="JTD234" s="77"/>
      <c r="JTE234" s="77"/>
      <c r="JTF234" s="77"/>
      <c r="JTG234" s="77"/>
      <c r="JTH234" s="77"/>
      <c r="JTI234" s="77"/>
      <c r="JTJ234" s="77"/>
      <c r="JTK234" s="77"/>
      <c r="JTL234" s="77"/>
      <c r="JTM234" s="77"/>
      <c r="JTN234" s="77"/>
      <c r="JTO234" s="77"/>
      <c r="JTP234" s="77"/>
      <c r="JTQ234" s="77"/>
      <c r="JTR234" s="77"/>
      <c r="JTS234" s="77"/>
      <c r="JTT234" s="77"/>
      <c r="JTU234" s="77"/>
      <c r="JTV234" s="77"/>
      <c r="JTW234" s="77"/>
      <c r="JTX234" s="77"/>
      <c r="JTY234" s="77"/>
      <c r="JTZ234" s="77"/>
      <c r="JUA234" s="77"/>
      <c r="JUB234" s="77"/>
      <c r="JUC234" s="77"/>
      <c r="JUD234" s="77"/>
      <c r="JUE234" s="77"/>
      <c r="JUF234" s="77"/>
      <c r="JUG234" s="77"/>
      <c r="JUH234" s="77"/>
      <c r="JUI234" s="77"/>
      <c r="JUJ234" s="77"/>
      <c r="JUK234" s="77"/>
      <c r="JUL234" s="77"/>
      <c r="JUM234" s="77"/>
      <c r="JUN234" s="77"/>
      <c r="JUO234" s="77"/>
      <c r="JUP234" s="77"/>
      <c r="JUQ234" s="77"/>
      <c r="JUR234" s="77"/>
      <c r="JUS234" s="77"/>
      <c r="JUT234" s="77"/>
      <c r="JUU234" s="77"/>
      <c r="JUV234" s="77"/>
      <c r="JUW234" s="77"/>
      <c r="JUX234" s="77"/>
      <c r="JUY234" s="77"/>
      <c r="JUZ234" s="77"/>
      <c r="JVA234" s="77"/>
      <c r="JVB234" s="77"/>
      <c r="JVC234" s="77"/>
      <c r="JVD234" s="77"/>
      <c r="JVE234" s="77"/>
      <c r="JVF234" s="77"/>
      <c r="JVG234" s="77"/>
      <c r="JVH234" s="77"/>
      <c r="JVI234" s="77"/>
      <c r="JVJ234" s="77"/>
      <c r="JVK234" s="77"/>
      <c r="JVL234" s="77"/>
      <c r="JVM234" s="77"/>
      <c r="JVN234" s="77"/>
      <c r="JVO234" s="77"/>
      <c r="JVP234" s="77"/>
      <c r="JVQ234" s="77"/>
      <c r="JVR234" s="77"/>
      <c r="JVS234" s="77"/>
      <c r="JVT234" s="77"/>
      <c r="JVU234" s="77"/>
      <c r="JVV234" s="77"/>
      <c r="JVW234" s="77"/>
      <c r="JVX234" s="77"/>
      <c r="JVY234" s="77"/>
      <c r="JVZ234" s="77"/>
      <c r="JWA234" s="77"/>
      <c r="JWB234" s="77"/>
      <c r="JWC234" s="77"/>
      <c r="JWD234" s="77"/>
      <c r="JWE234" s="77"/>
      <c r="JWF234" s="77"/>
      <c r="JWG234" s="77"/>
      <c r="JWH234" s="77"/>
      <c r="JWI234" s="77"/>
      <c r="JWJ234" s="77"/>
      <c r="JWK234" s="77"/>
      <c r="JWL234" s="77"/>
      <c r="JWM234" s="77"/>
      <c r="JWN234" s="77"/>
      <c r="JWO234" s="77"/>
      <c r="JWP234" s="77"/>
      <c r="JWQ234" s="77"/>
      <c r="JWR234" s="77"/>
      <c r="JWS234" s="77"/>
      <c r="JWT234" s="77"/>
      <c r="JWU234" s="77"/>
      <c r="JWV234" s="77"/>
      <c r="JWW234" s="77"/>
      <c r="JWX234" s="77"/>
      <c r="JWY234" s="77"/>
      <c r="JWZ234" s="77"/>
      <c r="JXA234" s="77"/>
      <c r="JXB234" s="77"/>
      <c r="JXC234" s="77"/>
      <c r="JXD234" s="77"/>
      <c r="JXE234" s="77"/>
      <c r="JXF234" s="77"/>
      <c r="JXG234" s="77"/>
      <c r="JXH234" s="77"/>
      <c r="JXI234" s="77"/>
      <c r="JXJ234" s="77"/>
      <c r="JXK234" s="77"/>
      <c r="JXL234" s="77"/>
      <c r="JXM234" s="77"/>
      <c r="JXN234" s="77"/>
      <c r="JXO234" s="77"/>
      <c r="JXP234" s="77"/>
      <c r="JXQ234" s="77"/>
      <c r="JXR234" s="77"/>
      <c r="JXS234" s="77"/>
      <c r="JXT234" s="77"/>
      <c r="JXU234" s="77"/>
      <c r="JXV234" s="77"/>
      <c r="JXW234" s="77"/>
      <c r="JXX234" s="77"/>
      <c r="JXY234" s="77"/>
      <c r="JXZ234" s="77"/>
      <c r="JYA234" s="77"/>
      <c r="JYB234" s="77"/>
      <c r="JYC234" s="77"/>
      <c r="JYD234" s="77"/>
      <c r="JYE234" s="77"/>
      <c r="JYF234" s="77"/>
      <c r="JYG234" s="77"/>
      <c r="JYH234" s="77"/>
      <c r="JYI234" s="77"/>
      <c r="JYJ234" s="77"/>
      <c r="JYK234" s="77"/>
      <c r="JYL234" s="77"/>
      <c r="JYM234" s="77"/>
      <c r="JYN234" s="77"/>
      <c r="JYO234" s="77"/>
      <c r="JYP234" s="77"/>
      <c r="JYQ234" s="77"/>
      <c r="JYR234" s="77"/>
      <c r="JYS234" s="77"/>
      <c r="JYT234" s="77"/>
      <c r="JYU234" s="77"/>
      <c r="JYV234" s="77"/>
      <c r="JYW234" s="77"/>
      <c r="JYX234" s="77"/>
      <c r="JYY234" s="77"/>
      <c r="JYZ234" s="77"/>
      <c r="JZA234" s="77"/>
      <c r="JZB234" s="77"/>
      <c r="JZC234" s="77"/>
      <c r="JZD234" s="77"/>
      <c r="JZE234" s="77"/>
      <c r="JZF234" s="77"/>
      <c r="JZG234" s="77"/>
      <c r="JZH234" s="77"/>
      <c r="JZI234" s="77"/>
      <c r="JZJ234" s="77"/>
      <c r="JZK234" s="77"/>
      <c r="JZL234" s="77"/>
      <c r="JZM234" s="77"/>
      <c r="JZN234" s="77"/>
      <c r="JZO234" s="77"/>
      <c r="JZP234" s="77"/>
      <c r="JZQ234" s="77"/>
      <c r="JZR234" s="77"/>
      <c r="JZS234" s="77"/>
      <c r="JZT234" s="77"/>
      <c r="JZU234" s="77"/>
      <c r="JZV234" s="77"/>
      <c r="JZW234" s="77"/>
      <c r="JZX234" s="77"/>
      <c r="JZY234" s="77"/>
      <c r="JZZ234" s="77"/>
      <c r="KAA234" s="77"/>
      <c r="KAB234" s="77"/>
      <c r="KAC234" s="77"/>
      <c r="KAD234" s="77"/>
      <c r="KAE234" s="77"/>
      <c r="KAF234" s="77"/>
      <c r="KAG234" s="77"/>
      <c r="KAH234" s="77"/>
      <c r="KAI234" s="77"/>
      <c r="KAJ234" s="77"/>
      <c r="KAK234" s="77"/>
      <c r="KAL234" s="77"/>
      <c r="KAM234" s="77"/>
      <c r="KAN234" s="77"/>
      <c r="KAO234" s="77"/>
      <c r="KAP234" s="77"/>
      <c r="KAQ234" s="77"/>
      <c r="KAR234" s="77"/>
      <c r="KAS234" s="77"/>
      <c r="KAT234" s="77"/>
      <c r="KAU234" s="77"/>
      <c r="KAV234" s="77"/>
      <c r="KAW234" s="77"/>
      <c r="KAX234" s="77"/>
      <c r="KAY234" s="77"/>
      <c r="KAZ234" s="77"/>
      <c r="KBA234" s="77"/>
      <c r="KBB234" s="77"/>
      <c r="KBC234" s="77"/>
      <c r="KBD234" s="77"/>
      <c r="KBE234" s="77"/>
      <c r="KBF234" s="77"/>
      <c r="KBG234" s="77"/>
      <c r="KBH234" s="77"/>
      <c r="KBI234" s="77"/>
      <c r="KBJ234" s="77"/>
      <c r="KBK234" s="77"/>
      <c r="KBL234" s="77"/>
      <c r="KBM234" s="77"/>
      <c r="KBN234" s="77"/>
      <c r="KBO234" s="77"/>
      <c r="KBP234" s="77"/>
      <c r="KBQ234" s="77"/>
      <c r="KBR234" s="77"/>
      <c r="KBS234" s="77"/>
      <c r="KBT234" s="77"/>
      <c r="KBU234" s="77"/>
      <c r="KBV234" s="77"/>
      <c r="KBW234" s="77"/>
      <c r="KBX234" s="77"/>
      <c r="KBY234" s="77"/>
      <c r="KBZ234" s="77"/>
      <c r="KCA234" s="77"/>
      <c r="KCB234" s="77"/>
      <c r="KCC234" s="77"/>
      <c r="KCD234" s="77"/>
      <c r="KCE234" s="77"/>
      <c r="KCF234" s="77"/>
      <c r="KCG234" s="77"/>
      <c r="KCH234" s="77"/>
      <c r="KCI234" s="77"/>
      <c r="KCJ234" s="77"/>
      <c r="KCK234" s="77"/>
      <c r="KCL234" s="77"/>
      <c r="KCM234" s="77"/>
      <c r="KCN234" s="77"/>
      <c r="KCO234" s="77"/>
      <c r="KCP234" s="77"/>
      <c r="KCQ234" s="77"/>
      <c r="KCR234" s="77"/>
      <c r="KCS234" s="77"/>
      <c r="KCT234" s="77"/>
      <c r="KCU234" s="77"/>
      <c r="KCV234" s="77"/>
      <c r="KCW234" s="77"/>
      <c r="KCX234" s="77"/>
      <c r="KCY234" s="77"/>
      <c r="KCZ234" s="77"/>
      <c r="KDA234" s="77"/>
      <c r="KDB234" s="77"/>
      <c r="KDC234" s="77"/>
      <c r="KDD234" s="77"/>
      <c r="KDE234" s="77"/>
      <c r="KDF234" s="77"/>
      <c r="KDG234" s="77"/>
      <c r="KDH234" s="77"/>
      <c r="KDI234" s="77"/>
      <c r="KDJ234" s="77"/>
      <c r="KDK234" s="77"/>
      <c r="KDL234" s="77"/>
      <c r="KDM234" s="77"/>
      <c r="KDN234" s="77"/>
      <c r="KDO234" s="77"/>
      <c r="KDP234" s="77"/>
      <c r="KDQ234" s="77"/>
      <c r="KDR234" s="77"/>
      <c r="KDS234" s="77"/>
      <c r="KDT234" s="77"/>
      <c r="KDU234" s="77"/>
      <c r="KDV234" s="77"/>
      <c r="KDW234" s="77"/>
      <c r="KDX234" s="77"/>
      <c r="KDY234" s="77"/>
      <c r="KDZ234" s="77"/>
      <c r="KEA234" s="77"/>
      <c r="KEB234" s="77"/>
      <c r="KEC234" s="77"/>
      <c r="KED234" s="77"/>
      <c r="KEE234" s="77"/>
      <c r="KEF234" s="77"/>
      <c r="KEG234" s="77"/>
      <c r="KEH234" s="77"/>
      <c r="KEI234" s="77"/>
      <c r="KEJ234" s="77"/>
      <c r="KEK234" s="77"/>
      <c r="KEL234" s="77"/>
      <c r="KEM234" s="77"/>
      <c r="KEN234" s="77"/>
      <c r="KEO234" s="77"/>
      <c r="KEP234" s="77"/>
      <c r="KEQ234" s="77"/>
      <c r="KER234" s="77"/>
      <c r="KES234" s="77"/>
      <c r="KET234" s="77"/>
      <c r="KEU234" s="77"/>
      <c r="KEV234" s="77"/>
      <c r="KEW234" s="77"/>
      <c r="KEX234" s="77"/>
      <c r="KEY234" s="77"/>
      <c r="KEZ234" s="77"/>
      <c r="KFA234" s="77"/>
      <c r="KFB234" s="77"/>
      <c r="KFC234" s="77"/>
      <c r="KFD234" s="77"/>
      <c r="KFE234" s="77"/>
      <c r="KFF234" s="77"/>
      <c r="KFG234" s="77"/>
      <c r="KFH234" s="77"/>
      <c r="KFI234" s="77"/>
      <c r="KFJ234" s="77"/>
      <c r="KFK234" s="77"/>
      <c r="KFL234" s="77"/>
      <c r="KFM234" s="77"/>
      <c r="KFN234" s="77"/>
      <c r="KFO234" s="77"/>
      <c r="KFP234" s="77"/>
      <c r="KFQ234" s="77"/>
      <c r="KFR234" s="77"/>
      <c r="KFS234" s="77"/>
      <c r="KFT234" s="77"/>
      <c r="KFU234" s="77"/>
      <c r="KFV234" s="77"/>
      <c r="KFW234" s="77"/>
      <c r="KFX234" s="77"/>
      <c r="KFY234" s="77"/>
      <c r="KFZ234" s="77"/>
      <c r="KGA234" s="77"/>
      <c r="KGB234" s="77"/>
      <c r="KGC234" s="77"/>
      <c r="KGD234" s="77"/>
      <c r="KGE234" s="77"/>
      <c r="KGF234" s="77"/>
      <c r="KGG234" s="77"/>
      <c r="KGH234" s="77"/>
      <c r="KGI234" s="77"/>
      <c r="KGJ234" s="77"/>
      <c r="KGK234" s="77"/>
      <c r="KGL234" s="77"/>
      <c r="KGM234" s="77"/>
      <c r="KGN234" s="77"/>
      <c r="KGO234" s="77"/>
      <c r="KGP234" s="77"/>
      <c r="KGQ234" s="77"/>
      <c r="KGR234" s="77"/>
      <c r="KGS234" s="77"/>
      <c r="KGT234" s="77"/>
      <c r="KGU234" s="77"/>
      <c r="KGV234" s="77"/>
      <c r="KGW234" s="77"/>
      <c r="KGX234" s="77"/>
      <c r="KGY234" s="77"/>
      <c r="KGZ234" s="77"/>
      <c r="KHA234" s="77"/>
      <c r="KHB234" s="77"/>
      <c r="KHC234" s="77"/>
      <c r="KHD234" s="77"/>
      <c r="KHE234" s="77"/>
      <c r="KHF234" s="77"/>
      <c r="KHG234" s="77"/>
      <c r="KHH234" s="77"/>
      <c r="KHI234" s="77"/>
      <c r="KHJ234" s="77"/>
      <c r="KHK234" s="77"/>
      <c r="KHL234" s="77"/>
      <c r="KHM234" s="77"/>
      <c r="KHN234" s="77"/>
      <c r="KHO234" s="77"/>
      <c r="KHP234" s="77"/>
      <c r="KHQ234" s="77"/>
      <c r="KHR234" s="77"/>
      <c r="KHS234" s="77"/>
      <c r="KHT234" s="77"/>
      <c r="KHU234" s="77"/>
      <c r="KHV234" s="77"/>
      <c r="KHW234" s="77"/>
      <c r="KHX234" s="77"/>
      <c r="KHY234" s="77"/>
      <c r="KHZ234" s="77"/>
      <c r="KIA234" s="77"/>
      <c r="KIB234" s="77"/>
      <c r="KIC234" s="77"/>
      <c r="KID234" s="77"/>
      <c r="KIE234" s="77"/>
      <c r="KIF234" s="77"/>
      <c r="KIG234" s="77"/>
      <c r="KIH234" s="77"/>
      <c r="KII234" s="77"/>
      <c r="KIJ234" s="77"/>
      <c r="KIK234" s="77"/>
      <c r="KIL234" s="77"/>
      <c r="KIM234" s="77"/>
      <c r="KIN234" s="77"/>
      <c r="KIO234" s="77"/>
      <c r="KIP234" s="77"/>
      <c r="KIQ234" s="77"/>
      <c r="KIR234" s="77"/>
      <c r="KIS234" s="77"/>
      <c r="KIT234" s="77"/>
      <c r="KIU234" s="77"/>
      <c r="KIV234" s="77"/>
      <c r="KIW234" s="77"/>
      <c r="KIX234" s="77"/>
      <c r="KIY234" s="77"/>
      <c r="KIZ234" s="77"/>
      <c r="KJA234" s="77"/>
      <c r="KJB234" s="77"/>
      <c r="KJC234" s="77"/>
      <c r="KJD234" s="77"/>
      <c r="KJE234" s="77"/>
      <c r="KJF234" s="77"/>
      <c r="KJG234" s="77"/>
      <c r="KJH234" s="77"/>
      <c r="KJI234" s="77"/>
      <c r="KJJ234" s="77"/>
      <c r="KJK234" s="77"/>
      <c r="KJL234" s="77"/>
      <c r="KJM234" s="77"/>
      <c r="KJN234" s="77"/>
      <c r="KJO234" s="77"/>
      <c r="KJP234" s="77"/>
      <c r="KJQ234" s="77"/>
      <c r="KJR234" s="77"/>
      <c r="KJS234" s="77"/>
      <c r="KJT234" s="77"/>
      <c r="KJU234" s="77"/>
      <c r="KJV234" s="77"/>
      <c r="KJW234" s="77"/>
      <c r="KJX234" s="77"/>
      <c r="KJY234" s="77"/>
      <c r="KJZ234" s="77"/>
      <c r="KKA234" s="77"/>
      <c r="KKB234" s="77"/>
      <c r="KKC234" s="77"/>
      <c r="KKD234" s="77"/>
      <c r="KKE234" s="77"/>
      <c r="KKF234" s="77"/>
      <c r="KKG234" s="77"/>
      <c r="KKH234" s="77"/>
      <c r="KKI234" s="77"/>
      <c r="KKJ234" s="77"/>
      <c r="KKK234" s="77"/>
      <c r="KKL234" s="77"/>
      <c r="KKM234" s="77"/>
      <c r="KKN234" s="77"/>
      <c r="KKO234" s="77"/>
      <c r="KKP234" s="77"/>
      <c r="KKQ234" s="77"/>
      <c r="KKR234" s="77"/>
      <c r="KKS234" s="77"/>
      <c r="KKT234" s="77"/>
      <c r="KKU234" s="77"/>
      <c r="KKV234" s="77"/>
      <c r="KKW234" s="77"/>
      <c r="KKX234" s="77"/>
      <c r="KKY234" s="77"/>
      <c r="KKZ234" s="77"/>
      <c r="KLA234" s="77"/>
      <c r="KLB234" s="77"/>
      <c r="KLC234" s="77"/>
      <c r="KLD234" s="77"/>
      <c r="KLE234" s="77"/>
      <c r="KLF234" s="77"/>
      <c r="KLG234" s="77"/>
      <c r="KLH234" s="77"/>
      <c r="KLI234" s="77"/>
      <c r="KLJ234" s="77"/>
      <c r="KLK234" s="77"/>
      <c r="KLL234" s="77"/>
      <c r="KLM234" s="77"/>
      <c r="KLN234" s="77"/>
      <c r="KLO234" s="77"/>
      <c r="KLP234" s="77"/>
      <c r="KLQ234" s="77"/>
      <c r="KLR234" s="77"/>
      <c r="KLS234" s="77"/>
      <c r="KLT234" s="77"/>
      <c r="KLU234" s="77"/>
      <c r="KLV234" s="77"/>
      <c r="KLW234" s="77"/>
      <c r="KLX234" s="77"/>
      <c r="KLY234" s="77"/>
      <c r="KLZ234" s="77"/>
      <c r="KMA234" s="77"/>
      <c r="KMB234" s="77"/>
      <c r="KMC234" s="77"/>
      <c r="KMD234" s="77"/>
      <c r="KME234" s="77"/>
      <c r="KMF234" s="77"/>
      <c r="KMG234" s="77"/>
      <c r="KMH234" s="77"/>
      <c r="KMI234" s="77"/>
      <c r="KMJ234" s="77"/>
      <c r="KMK234" s="77"/>
      <c r="KML234" s="77"/>
      <c r="KMM234" s="77"/>
      <c r="KMN234" s="77"/>
      <c r="KMO234" s="77"/>
      <c r="KMP234" s="77"/>
      <c r="KMQ234" s="77"/>
      <c r="KMR234" s="77"/>
      <c r="KMS234" s="77"/>
      <c r="KMT234" s="77"/>
      <c r="KMU234" s="77"/>
      <c r="KMV234" s="77"/>
      <c r="KMW234" s="77"/>
      <c r="KMX234" s="77"/>
      <c r="KMY234" s="77"/>
      <c r="KMZ234" s="77"/>
      <c r="KNA234" s="77"/>
      <c r="KNB234" s="77"/>
      <c r="KNC234" s="77"/>
      <c r="KND234" s="77"/>
      <c r="KNE234" s="77"/>
      <c r="KNF234" s="77"/>
      <c r="KNG234" s="77"/>
      <c r="KNH234" s="77"/>
      <c r="KNI234" s="77"/>
      <c r="KNJ234" s="77"/>
      <c r="KNK234" s="77"/>
      <c r="KNL234" s="77"/>
      <c r="KNM234" s="77"/>
      <c r="KNN234" s="77"/>
      <c r="KNO234" s="77"/>
      <c r="KNP234" s="77"/>
      <c r="KNQ234" s="77"/>
      <c r="KNR234" s="77"/>
      <c r="KNS234" s="77"/>
      <c r="KNT234" s="77"/>
      <c r="KNU234" s="77"/>
      <c r="KNV234" s="77"/>
      <c r="KNW234" s="77"/>
      <c r="KNX234" s="77"/>
      <c r="KNY234" s="77"/>
      <c r="KNZ234" s="77"/>
      <c r="KOA234" s="77"/>
      <c r="KOB234" s="77"/>
      <c r="KOC234" s="77"/>
      <c r="KOD234" s="77"/>
      <c r="KOE234" s="77"/>
      <c r="KOF234" s="77"/>
      <c r="KOG234" s="77"/>
      <c r="KOH234" s="77"/>
      <c r="KOI234" s="77"/>
      <c r="KOJ234" s="77"/>
      <c r="KOK234" s="77"/>
      <c r="KOL234" s="77"/>
      <c r="KOM234" s="77"/>
      <c r="KON234" s="77"/>
      <c r="KOO234" s="77"/>
      <c r="KOP234" s="77"/>
      <c r="KOQ234" s="77"/>
      <c r="KOR234" s="77"/>
      <c r="KOS234" s="77"/>
      <c r="KOT234" s="77"/>
      <c r="KOU234" s="77"/>
      <c r="KOV234" s="77"/>
      <c r="KOW234" s="77"/>
      <c r="KOX234" s="77"/>
      <c r="KOY234" s="77"/>
      <c r="KOZ234" s="77"/>
      <c r="KPA234" s="77"/>
      <c r="KPB234" s="77"/>
      <c r="KPC234" s="77"/>
      <c r="KPD234" s="77"/>
      <c r="KPE234" s="77"/>
      <c r="KPF234" s="77"/>
      <c r="KPG234" s="77"/>
      <c r="KPH234" s="77"/>
      <c r="KPI234" s="77"/>
      <c r="KPJ234" s="77"/>
      <c r="KPK234" s="77"/>
      <c r="KPL234" s="77"/>
      <c r="KPM234" s="77"/>
      <c r="KPN234" s="77"/>
      <c r="KPO234" s="77"/>
      <c r="KPP234" s="77"/>
      <c r="KPQ234" s="77"/>
      <c r="KPR234" s="77"/>
      <c r="KPS234" s="77"/>
      <c r="KPT234" s="77"/>
      <c r="KPU234" s="77"/>
      <c r="KPV234" s="77"/>
      <c r="KPW234" s="77"/>
      <c r="KPX234" s="77"/>
      <c r="KPY234" s="77"/>
      <c r="KPZ234" s="77"/>
      <c r="KQA234" s="77"/>
      <c r="KQB234" s="77"/>
      <c r="KQC234" s="77"/>
      <c r="KQD234" s="77"/>
      <c r="KQE234" s="77"/>
      <c r="KQF234" s="77"/>
      <c r="KQG234" s="77"/>
      <c r="KQH234" s="77"/>
      <c r="KQI234" s="77"/>
      <c r="KQJ234" s="77"/>
      <c r="KQK234" s="77"/>
      <c r="KQL234" s="77"/>
      <c r="KQM234" s="77"/>
      <c r="KQN234" s="77"/>
      <c r="KQO234" s="77"/>
      <c r="KQP234" s="77"/>
      <c r="KQQ234" s="77"/>
      <c r="KQR234" s="77"/>
      <c r="KQS234" s="77"/>
      <c r="KQT234" s="77"/>
      <c r="KQU234" s="77"/>
      <c r="KQV234" s="77"/>
      <c r="KQW234" s="77"/>
      <c r="KQX234" s="77"/>
      <c r="KQY234" s="77"/>
      <c r="KQZ234" s="77"/>
      <c r="KRA234" s="77"/>
      <c r="KRB234" s="77"/>
      <c r="KRC234" s="77"/>
      <c r="KRD234" s="77"/>
      <c r="KRE234" s="77"/>
      <c r="KRF234" s="77"/>
      <c r="KRG234" s="77"/>
      <c r="KRH234" s="77"/>
      <c r="KRI234" s="77"/>
      <c r="KRJ234" s="77"/>
      <c r="KRK234" s="77"/>
      <c r="KRL234" s="77"/>
      <c r="KRM234" s="77"/>
      <c r="KRN234" s="77"/>
      <c r="KRO234" s="77"/>
      <c r="KRP234" s="77"/>
      <c r="KRQ234" s="77"/>
      <c r="KRR234" s="77"/>
      <c r="KRS234" s="77"/>
      <c r="KRT234" s="77"/>
      <c r="KRU234" s="77"/>
      <c r="KRV234" s="77"/>
      <c r="KRW234" s="77"/>
      <c r="KRX234" s="77"/>
      <c r="KRY234" s="77"/>
      <c r="KRZ234" s="77"/>
      <c r="KSA234" s="77"/>
      <c r="KSB234" s="77"/>
      <c r="KSC234" s="77"/>
      <c r="KSD234" s="77"/>
      <c r="KSE234" s="77"/>
      <c r="KSF234" s="77"/>
      <c r="KSG234" s="77"/>
      <c r="KSH234" s="77"/>
      <c r="KSI234" s="77"/>
      <c r="KSJ234" s="77"/>
      <c r="KSK234" s="77"/>
      <c r="KSL234" s="77"/>
      <c r="KSM234" s="77"/>
      <c r="KSN234" s="77"/>
      <c r="KSO234" s="77"/>
      <c r="KSP234" s="77"/>
      <c r="KSQ234" s="77"/>
      <c r="KSR234" s="77"/>
      <c r="KSS234" s="77"/>
      <c r="KST234" s="77"/>
      <c r="KSU234" s="77"/>
      <c r="KSV234" s="77"/>
      <c r="KSW234" s="77"/>
      <c r="KSX234" s="77"/>
      <c r="KSY234" s="77"/>
      <c r="KSZ234" s="77"/>
      <c r="KTA234" s="77"/>
      <c r="KTB234" s="77"/>
      <c r="KTC234" s="77"/>
      <c r="KTD234" s="77"/>
      <c r="KTE234" s="77"/>
      <c r="KTF234" s="77"/>
      <c r="KTG234" s="77"/>
      <c r="KTH234" s="77"/>
      <c r="KTI234" s="77"/>
      <c r="KTJ234" s="77"/>
      <c r="KTK234" s="77"/>
      <c r="KTL234" s="77"/>
      <c r="KTM234" s="77"/>
      <c r="KTN234" s="77"/>
      <c r="KTO234" s="77"/>
      <c r="KTP234" s="77"/>
      <c r="KTQ234" s="77"/>
      <c r="KTR234" s="77"/>
      <c r="KTS234" s="77"/>
      <c r="KTT234" s="77"/>
      <c r="KTU234" s="77"/>
      <c r="KTV234" s="77"/>
      <c r="KTW234" s="77"/>
      <c r="KTX234" s="77"/>
      <c r="KTY234" s="77"/>
      <c r="KTZ234" s="77"/>
      <c r="KUA234" s="77"/>
      <c r="KUB234" s="77"/>
      <c r="KUC234" s="77"/>
      <c r="KUD234" s="77"/>
      <c r="KUE234" s="77"/>
      <c r="KUF234" s="77"/>
      <c r="KUG234" s="77"/>
      <c r="KUH234" s="77"/>
      <c r="KUI234" s="77"/>
      <c r="KUJ234" s="77"/>
      <c r="KUK234" s="77"/>
      <c r="KUL234" s="77"/>
      <c r="KUM234" s="77"/>
      <c r="KUN234" s="77"/>
      <c r="KUO234" s="77"/>
      <c r="KUP234" s="77"/>
      <c r="KUQ234" s="77"/>
      <c r="KUR234" s="77"/>
      <c r="KUS234" s="77"/>
      <c r="KUT234" s="77"/>
      <c r="KUU234" s="77"/>
      <c r="KUV234" s="77"/>
      <c r="KUW234" s="77"/>
      <c r="KUX234" s="77"/>
      <c r="KUY234" s="77"/>
      <c r="KUZ234" s="77"/>
      <c r="KVA234" s="77"/>
      <c r="KVB234" s="77"/>
      <c r="KVC234" s="77"/>
      <c r="KVD234" s="77"/>
      <c r="KVE234" s="77"/>
      <c r="KVF234" s="77"/>
      <c r="KVG234" s="77"/>
      <c r="KVH234" s="77"/>
      <c r="KVI234" s="77"/>
      <c r="KVJ234" s="77"/>
      <c r="KVK234" s="77"/>
      <c r="KVL234" s="77"/>
      <c r="KVM234" s="77"/>
      <c r="KVN234" s="77"/>
      <c r="KVO234" s="77"/>
      <c r="KVP234" s="77"/>
      <c r="KVQ234" s="77"/>
      <c r="KVR234" s="77"/>
      <c r="KVS234" s="77"/>
      <c r="KVT234" s="77"/>
      <c r="KVU234" s="77"/>
      <c r="KVV234" s="77"/>
      <c r="KVW234" s="77"/>
      <c r="KVX234" s="77"/>
      <c r="KVY234" s="77"/>
      <c r="KVZ234" s="77"/>
      <c r="KWA234" s="77"/>
      <c r="KWB234" s="77"/>
      <c r="KWC234" s="77"/>
      <c r="KWD234" s="77"/>
      <c r="KWE234" s="77"/>
      <c r="KWF234" s="77"/>
      <c r="KWG234" s="77"/>
      <c r="KWH234" s="77"/>
      <c r="KWI234" s="77"/>
      <c r="KWJ234" s="77"/>
      <c r="KWK234" s="77"/>
      <c r="KWL234" s="77"/>
      <c r="KWM234" s="77"/>
      <c r="KWN234" s="77"/>
      <c r="KWO234" s="77"/>
      <c r="KWP234" s="77"/>
      <c r="KWQ234" s="77"/>
      <c r="KWR234" s="77"/>
      <c r="KWS234" s="77"/>
      <c r="KWT234" s="77"/>
      <c r="KWU234" s="77"/>
      <c r="KWV234" s="77"/>
      <c r="KWW234" s="77"/>
      <c r="KWX234" s="77"/>
      <c r="KWY234" s="77"/>
      <c r="KWZ234" s="77"/>
      <c r="KXA234" s="77"/>
      <c r="KXB234" s="77"/>
      <c r="KXC234" s="77"/>
      <c r="KXD234" s="77"/>
      <c r="KXE234" s="77"/>
      <c r="KXF234" s="77"/>
      <c r="KXG234" s="77"/>
      <c r="KXH234" s="77"/>
      <c r="KXI234" s="77"/>
      <c r="KXJ234" s="77"/>
      <c r="KXK234" s="77"/>
      <c r="KXL234" s="77"/>
      <c r="KXM234" s="77"/>
      <c r="KXN234" s="77"/>
      <c r="KXO234" s="77"/>
      <c r="KXP234" s="77"/>
      <c r="KXQ234" s="77"/>
      <c r="KXR234" s="77"/>
      <c r="KXS234" s="77"/>
      <c r="KXT234" s="77"/>
      <c r="KXU234" s="77"/>
      <c r="KXV234" s="77"/>
      <c r="KXW234" s="77"/>
      <c r="KXX234" s="77"/>
      <c r="KXY234" s="77"/>
      <c r="KXZ234" s="77"/>
      <c r="KYA234" s="77"/>
      <c r="KYB234" s="77"/>
      <c r="KYC234" s="77"/>
      <c r="KYD234" s="77"/>
      <c r="KYE234" s="77"/>
      <c r="KYF234" s="77"/>
      <c r="KYG234" s="77"/>
      <c r="KYH234" s="77"/>
      <c r="KYI234" s="77"/>
      <c r="KYJ234" s="77"/>
      <c r="KYK234" s="77"/>
      <c r="KYL234" s="77"/>
      <c r="KYM234" s="77"/>
      <c r="KYN234" s="77"/>
      <c r="KYO234" s="77"/>
      <c r="KYP234" s="77"/>
      <c r="KYQ234" s="77"/>
      <c r="KYR234" s="77"/>
      <c r="KYS234" s="77"/>
      <c r="KYT234" s="77"/>
      <c r="KYU234" s="77"/>
      <c r="KYV234" s="77"/>
      <c r="KYW234" s="77"/>
      <c r="KYX234" s="77"/>
      <c r="KYY234" s="77"/>
      <c r="KYZ234" s="77"/>
      <c r="KZA234" s="77"/>
      <c r="KZB234" s="77"/>
      <c r="KZC234" s="77"/>
      <c r="KZD234" s="77"/>
      <c r="KZE234" s="77"/>
      <c r="KZF234" s="77"/>
      <c r="KZG234" s="77"/>
      <c r="KZH234" s="77"/>
      <c r="KZI234" s="77"/>
      <c r="KZJ234" s="77"/>
      <c r="KZK234" s="77"/>
      <c r="KZL234" s="77"/>
      <c r="KZM234" s="77"/>
      <c r="KZN234" s="77"/>
      <c r="KZO234" s="77"/>
      <c r="KZP234" s="77"/>
      <c r="KZQ234" s="77"/>
      <c r="KZR234" s="77"/>
      <c r="KZS234" s="77"/>
      <c r="KZT234" s="77"/>
      <c r="KZU234" s="77"/>
      <c r="KZV234" s="77"/>
      <c r="KZW234" s="77"/>
      <c r="KZX234" s="77"/>
      <c r="KZY234" s="77"/>
      <c r="KZZ234" s="77"/>
      <c r="LAA234" s="77"/>
      <c r="LAB234" s="77"/>
      <c r="LAC234" s="77"/>
      <c r="LAD234" s="77"/>
      <c r="LAE234" s="77"/>
      <c r="LAF234" s="77"/>
      <c r="LAG234" s="77"/>
      <c r="LAH234" s="77"/>
      <c r="LAI234" s="77"/>
      <c r="LAJ234" s="77"/>
      <c r="LAK234" s="77"/>
      <c r="LAL234" s="77"/>
      <c r="LAM234" s="77"/>
      <c r="LAN234" s="77"/>
      <c r="LAO234" s="77"/>
      <c r="LAP234" s="77"/>
      <c r="LAQ234" s="77"/>
      <c r="LAR234" s="77"/>
      <c r="LAS234" s="77"/>
      <c r="LAT234" s="77"/>
      <c r="LAU234" s="77"/>
      <c r="LAV234" s="77"/>
      <c r="LAW234" s="77"/>
      <c r="LAX234" s="77"/>
      <c r="LAY234" s="77"/>
      <c r="LAZ234" s="77"/>
      <c r="LBA234" s="77"/>
      <c r="LBB234" s="77"/>
      <c r="LBC234" s="77"/>
      <c r="LBD234" s="77"/>
      <c r="LBE234" s="77"/>
      <c r="LBF234" s="77"/>
      <c r="LBG234" s="77"/>
      <c r="LBH234" s="77"/>
      <c r="LBI234" s="77"/>
      <c r="LBJ234" s="77"/>
      <c r="LBK234" s="77"/>
      <c r="LBL234" s="77"/>
      <c r="LBM234" s="77"/>
      <c r="LBN234" s="77"/>
      <c r="LBO234" s="77"/>
      <c r="LBP234" s="77"/>
      <c r="LBQ234" s="77"/>
      <c r="LBR234" s="77"/>
      <c r="LBS234" s="77"/>
      <c r="LBT234" s="77"/>
      <c r="LBU234" s="77"/>
      <c r="LBV234" s="77"/>
      <c r="LBW234" s="77"/>
      <c r="LBX234" s="77"/>
      <c r="LBY234" s="77"/>
      <c r="LBZ234" s="77"/>
      <c r="LCA234" s="77"/>
      <c r="LCB234" s="77"/>
      <c r="LCC234" s="77"/>
      <c r="LCD234" s="77"/>
      <c r="LCE234" s="77"/>
      <c r="LCF234" s="77"/>
      <c r="LCG234" s="77"/>
      <c r="LCH234" s="77"/>
      <c r="LCI234" s="77"/>
      <c r="LCJ234" s="77"/>
      <c r="LCK234" s="77"/>
      <c r="LCL234" s="77"/>
      <c r="LCM234" s="77"/>
      <c r="LCN234" s="77"/>
      <c r="LCO234" s="77"/>
      <c r="LCP234" s="77"/>
      <c r="LCQ234" s="77"/>
      <c r="LCR234" s="77"/>
      <c r="LCS234" s="77"/>
      <c r="LCT234" s="77"/>
      <c r="LCU234" s="77"/>
      <c r="LCV234" s="77"/>
      <c r="LCW234" s="77"/>
      <c r="LCX234" s="77"/>
      <c r="LCY234" s="77"/>
      <c r="LCZ234" s="77"/>
      <c r="LDA234" s="77"/>
      <c r="LDB234" s="77"/>
      <c r="LDC234" s="77"/>
      <c r="LDD234" s="77"/>
      <c r="LDE234" s="77"/>
      <c r="LDF234" s="77"/>
      <c r="LDG234" s="77"/>
      <c r="LDH234" s="77"/>
      <c r="LDI234" s="77"/>
      <c r="LDJ234" s="77"/>
      <c r="LDK234" s="77"/>
      <c r="LDL234" s="77"/>
      <c r="LDM234" s="77"/>
      <c r="LDN234" s="77"/>
      <c r="LDO234" s="77"/>
      <c r="LDP234" s="77"/>
      <c r="LDQ234" s="77"/>
      <c r="LDR234" s="77"/>
      <c r="LDS234" s="77"/>
      <c r="LDT234" s="77"/>
      <c r="LDU234" s="77"/>
      <c r="LDV234" s="77"/>
      <c r="LDW234" s="77"/>
      <c r="LDX234" s="77"/>
      <c r="LDY234" s="77"/>
      <c r="LDZ234" s="77"/>
      <c r="LEA234" s="77"/>
      <c r="LEB234" s="77"/>
      <c r="LEC234" s="77"/>
      <c r="LED234" s="77"/>
      <c r="LEE234" s="77"/>
      <c r="LEF234" s="77"/>
      <c r="LEG234" s="77"/>
      <c r="LEH234" s="77"/>
      <c r="LEI234" s="77"/>
      <c r="LEJ234" s="77"/>
      <c r="LEK234" s="77"/>
      <c r="LEL234" s="77"/>
      <c r="LEM234" s="77"/>
      <c r="LEN234" s="77"/>
      <c r="LEO234" s="77"/>
      <c r="LEP234" s="77"/>
      <c r="LEQ234" s="77"/>
      <c r="LER234" s="77"/>
      <c r="LES234" s="77"/>
      <c r="LET234" s="77"/>
      <c r="LEU234" s="77"/>
      <c r="LEV234" s="77"/>
      <c r="LEW234" s="77"/>
      <c r="LEX234" s="77"/>
      <c r="LEY234" s="77"/>
      <c r="LEZ234" s="77"/>
      <c r="LFA234" s="77"/>
      <c r="LFB234" s="77"/>
      <c r="LFC234" s="77"/>
      <c r="LFD234" s="77"/>
      <c r="LFE234" s="77"/>
      <c r="LFF234" s="77"/>
      <c r="LFG234" s="77"/>
      <c r="LFH234" s="77"/>
      <c r="LFI234" s="77"/>
      <c r="LFJ234" s="77"/>
      <c r="LFK234" s="77"/>
      <c r="LFL234" s="77"/>
      <c r="LFM234" s="77"/>
      <c r="LFN234" s="77"/>
      <c r="LFO234" s="77"/>
      <c r="LFP234" s="77"/>
      <c r="LFQ234" s="77"/>
      <c r="LFR234" s="77"/>
      <c r="LFS234" s="77"/>
      <c r="LFT234" s="77"/>
      <c r="LFU234" s="77"/>
      <c r="LFV234" s="77"/>
      <c r="LFW234" s="77"/>
      <c r="LFX234" s="77"/>
      <c r="LFY234" s="77"/>
      <c r="LFZ234" s="77"/>
      <c r="LGA234" s="77"/>
      <c r="LGB234" s="77"/>
      <c r="LGC234" s="77"/>
      <c r="LGD234" s="77"/>
      <c r="LGE234" s="77"/>
      <c r="LGF234" s="77"/>
      <c r="LGG234" s="77"/>
      <c r="LGH234" s="77"/>
      <c r="LGI234" s="77"/>
      <c r="LGJ234" s="77"/>
      <c r="LGK234" s="77"/>
      <c r="LGL234" s="77"/>
      <c r="LGM234" s="77"/>
      <c r="LGN234" s="77"/>
      <c r="LGO234" s="77"/>
      <c r="LGP234" s="77"/>
      <c r="LGQ234" s="77"/>
      <c r="LGR234" s="77"/>
      <c r="LGS234" s="77"/>
      <c r="LGT234" s="77"/>
      <c r="LGU234" s="77"/>
      <c r="LGV234" s="77"/>
      <c r="LGW234" s="77"/>
      <c r="LGX234" s="77"/>
      <c r="LGY234" s="77"/>
      <c r="LGZ234" s="77"/>
      <c r="LHA234" s="77"/>
      <c r="LHB234" s="77"/>
      <c r="LHC234" s="77"/>
      <c r="LHD234" s="77"/>
      <c r="LHE234" s="77"/>
      <c r="LHF234" s="77"/>
      <c r="LHG234" s="77"/>
      <c r="LHH234" s="77"/>
      <c r="LHI234" s="77"/>
      <c r="LHJ234" s="77"/>
      <c r="LHK234" s="77"/>
      <c r="LHL234" s="77"/>
      <c r="LHM234" s="77"/>
      <c r="LHN234" s="77"/>
      <c r="LHO234" s="77"/>
      <c r="LHP234" s="77"/>
      <c r="LHQ234" s="77"/>
      <c r="LHR234" s="77"/>
      <c r="LHS234" s="77"/>
      <c r="LHT234" s="77"/>
      <c r="LHU234" s="77"/>
      <c r="LHV234" s="77"/>
      <c r="LHW234" s="77"/>
      <c r="LHX234" s="77"/>
      <c r="LHY234" s="77"/>
      <c r="LHZ234" s="77"/>
      <c r="LIA234" s="77"/>
      <c r="LIB234" s="77"/>
      <c r="LIC234" s="77"/>
      <c r="LID234" s="77"/>
      <c r="LIE234" s="77"/>
      <c r="LIF234" s="77"/>
      <c r="LIG234" s="77"/>
      <c r="LIH234" s="77"/>
      <c r="LII234" s="77"/>
      <c r="LIJ234" s="77"/>
      <c r="LIK234" s="77"/>
      <c r="LIL234" s="77"/>
      <c r="LIM234" s="77"/>
      <c r="LIN234" s="77"/>
      <c r="LIO234" s="77"/>
      <c r="LIP234" s="77"/>
      <c r="LIQ234" s="77"/>
      <c r="LIR234" s="77"/>
      <c r="LIS234" s="77"/>
      <c r="LIT234" s="77"/>
      <c r="LIU234" s="77"/>
      <c r="LIV234" s="77"/>
      <c r="LIW234" s="77"/>
      <c r="LIX234" s="77"/>
      <c r="LIY234" s="77"/>
      <c r="LIZ234" s="77"/>
      <c r="LJA234" s="77"/>
      <c r="LJB234" s="77"/>
      <c r="LJC234" s="77"/>
      <c r="LJD234" s="77"/>
      <c r="LJE234" s="77"/>
      <c r="LJF234" s="77"/>
      <c r="LJG234" s="77"/>
      <c r="LJH234" s="77"/>
      <c r="LJI234" s="77"/>
      <c r="LJJ234" s="77"/>
      <c r="LJK234" s="77"/>
      <c r="LJL234" s="77"/>
      <c r="LJM234" s="77"/>
      <c r="LJN234" s="77"/>
      <c r="LJO234" s="77"/>
      <c r="LJP234" s="77"/>
      <c r="LJQ234" s="77"/>
      <c r="LJR234" s="77"/>
      <c r="LJS234" s="77"/>
      <c r="LJT234" s="77"/>
      <c r="LJU234" s="77"/>
      <c r="LJV234" s="77"/>
      <c r="LJW234" s="77"/>
      <c r="LJX234" s="77"/>
      <c r="LJY234" s="77"/>
      <c r="LJZ234" s="77"/>
      <c r="LKA234" s="77"/>
      <c r="LKB234" s="77"/>
      <c r="LKC234" s="77"/>
      <c r="LKD234" s="77"/>
      <c r="LKE234" s="77"/>
      <c r="LKF234" s="77"/>
      <c r="LKG234" s="77"/>
      <c r="LKH234" s="77"/>
      <c r="LKI234" s="77"/>
      <c r="LKJ234" s="77"/>
      <c r="LKK234" s="77"/>
      <c r="LKL234" s="77"/>
      <c r="LKM234" s="77"/>
      <c r="LKN234" s="77"/>
      <c r="LKO234" s="77"/>
      <c r="LKP234" s="77"/>
      <c r="LKQ234" s="77"/>
      <c r="LKR234" s="77"/>
      <c r="LKS234" s="77"/>
      <c r="LKT234" s="77"/>
      <c r="LKU234" s="77"/>
      <c r="LKV234" s="77"/>
      <c r="LKW234" s="77"/>
      <c r="LKX234" s="77"/>
      <c r="LKY234" s="77"/>
      <c r="LKZ234" s="77"/>
      <c r="LLA234" s="77"/>
      <c r="LLB234" s="77"/>
      <c r="LLC234" s="77"/>
      <c r="LLD234" s="77"/>
      <c r="LLE234" s="77"/>
      <c r="LLF234" s="77"/>
      <c r="LLG234" s="77"/>
      <c r="LLH234" s="77"/>
      <c r="LLI234" s="77"/>
      <c r="LLJ234" s="77"/>
      <c r="LLK234" s="77"/>
      <c r="LLL234" s="77"/>
      <c r="LLM234" s="77"/>
      <c r="LLN234" s="77"/>
      <c r="LLO234" s="77"/>
      <c r="LLP234" s="77"/>
      <c r="LLQ234" s="77"/>
      <c r="LLR234" s="77"/>
      <c r="LLS234" s="77"/>
      <c r="LLT234" s="77"/>
      <c r="LLU234" s="77"/>
      <c r="LLV234" s="77"/>
      <c r="LLW234" s="77"/>
      <c r="LLX234" s="77"/>
      <c r="LLY234" s="77"/>
      <c r="LLZ234" s="77"/>
      <c r="LMA234" s="77"/>
      <c r="LMB234" s="77"/>
      <c r="LMC234" s="77"/>
      <c r="LMD234" s="77"/>
      <c r="LME234" s="77"/>
      <c r="LMF234" s="77"/>
      <c r="LMG234" s="77"/>
      <c r="LMH234" s="77"/>
      <c r="LMI234" s="77"/>
      <c r="LMJ234" s="77"/>
      <c r="LMK234" s="77"/>
      <c r="LML234" s="77"/>
      <c r="LMM234" s="77"/>
      <c r="LMN234" s="77"/>
      <c r="LMO234" s="77"/>
      <c r="LMP234" s="77"/>
      <c r="LMQ234" s="77"/>
      <c r="LMR234" s="77"/>
      <c r="LMS234" s="77"/>
      <c r="LMT234" s="77"/>
      <c r="LMU234" s="77"/>
      <c r="LMV234" s="77"/>
      <c r="LMW234" s="77"/>
      <c r="LMX234" s="77"/>
      <c r="LMY234" s="77"/>
      <c r="LMZ234" s="77"/>
      <c r="LNA234" s="77"/>
      <c r="LNB234" s="77"/>
      <c r="LNC234" s="77"/>
      <c r="LND234" s="77"/>
      <c r="LNE234" s="77"/>
      <c r="LNF234" s="77"/>
      <c r="LNG234" s="77"/>
      <c r="LNH234" s="77"/>
      <c r="LNI234" s="77"/>
      <c r="LNJ234" s="77"/>
      <c r="LNK234" s="77"/>
      <c r="LNL234" s="77"/>
      <c r="LNM234" s="77"/>
      <c r="LNN234" s="77"/>
      <c r="LNO234" s="77"/>
      <c r="LNP234" s="77"/>
      <c r="LNQ234" s="77"/>
      <c r="LNR234" s="77"/>
      <c r="LNS234" s="77"/>
      <c r="LNT234" s="77"/>
      <c r="LNU234" s="77"/>
      <c r="LNV234" s="77"/>
      <c r="LNW234" s="77"/>
      <c r="LNX234" s="77"/>
      <c r="LNY234" s="77"/>
      <c r="LNZ234" s="77"/>
      <c r="LOA234" s="77"/>
      <c r="LOB234" s="77"/>
      <c r="LOC234" s="77"/>
      <c r="LOD234" s="77"/>
      <c r="LOE234" s="77"/>
      <c r="LOF234" s="77"/>
      <c r="LOG234" s="77"/>
      <c r="LOH234" s="77"/>
      <c r="LOI234" s="77"/>
      <c r="LOJ234" s="77"/>
      <c r="LOK234" s="77"/>
      <c r="LOL234" s="77"/>
      <c r="LOM234" s="77"/>
      <c r="LON234" s="77"/>
      <c r="LOO234" s="77"/>
      <c r="LOP234" s="77"/>
      <c r="LOQ234" s="77"/>
      <c r="LOR234" s="77"/>
      <c r="LOS234" s="77"/>
      <c r="LOT234" s="77"/>
      <c r="LOU234" s="77"/>
      <c r="LOV234" s="77"/>
      <c r="LOW234" s="77"/>
      <c r="LOX234" s="77"/>
      <c r="LOY234" s="77"/>
      <c r="LOZ234" s="77"/>
      <c r="LPA234" s="77"/>
      <c r="LPB234" s="77"/>
      <c r="LPC234" s="77"/>
      <c r="LPD234" s="77"/>
      <c r="LPE234" s="77"/>
      <c r="LPF234" s="77"/>
      <c r="LPG234" s="77"/>
      <c r="LPH234" s="77"/>
      <c r="LPI234" s="77"/>
      <c r="LPJ234" s="77"/>
      <c r="LPK234" s="77"/>
      <c r="LPL234" s="77"/>
      <c r="LPM234" s="77"/>
      <c r="LPN234" s="77"/>
      <c r="LPO234" s="77"/>
      <c r="LPP234" s="77"/>
      <c r="LPQ234" s="77"/>
      <c r="LPR234" s="77"/>
      <c r="LPS234" s="77"/>
      <c r="LPT234" s="77"/>
      <c r="LPU234" s="77"/>
      <c r="LPV234" s="77"/>
      <c r="LPW234" s="77"/>
      <c r="LPX234" s="77"/>
      <c r="LPY234" s="77"/>
      <c r="LPZ234" s="77"/>
      <c r="LQA234" s="77"/>
      <c r="LQB234" s="77"/>
      <c r="LQC234" s="77"/>
      <c r="LQD234" s="77"/>
      <c r="LQE234" s="77"/>
      <c r="LQF234" s="77"/>
      <c r="LQG234" s="77"/>
      <c r="LQH234" s="77"/>
      <c r="LQI234" s="77"/>
      <c r="LQJ234" s="77"/>
      <c r="LQK234" s="77"/>
      <c r="LQL234" s="77"/>
      <c r="LQM234" s="77"/>
      <c r="LQN234" s="77"/>
      <c r="LQO234" s="77"/>
      <c r="LQP234" s="77"/>
      <c r="LQQ234" s="77"/>
      <c r="LQR234" s="77"/>
      <c r="LQS234" s="77"/>
      <c r="LQT234" s="77"/>
      <c r="LQU234" s="77"/>
      <c r="LQV234" s="77"/>
      <c r="LQW234" s="77"/>
      <c r="LQX234" s="77"/>
      <c r="LQY234" s="77"/>
      <c r="LQZ234" s="77"/>
      <c r="LRA234" s="77"/>
      <c r="LRB234" s="77"/>
      <c r="LRC234" s="77"/>
      <c r="LRD234" s="77"/>
      <c r="LRE234" s="77"/>
      <c r="LRF234" s="77"/>
      <c r="LRG234" s="77"/>
      <c r="LRH234" s="77"/>
      <c r="LRI234" s="77"/>
      <c r="LRJ234" s="77"/>
      <c r="LRK234" s="77"/>
      <c r="LRL234" s="77"/>
      <c r="LRM234" s="77"/>
      <c r="LRN234" s="77"/>
      <c r="LRO234" s="77"/>
      <c r="LRP234" s="77"/>
      <c r="LRQ234" s="77"/>
      <c r="LRR234" s="77"/>
      <c r="LRS234" s="77"/>
      <c r="LRT234" s="77"/>
      <c r="LRU234" s="77"/>
      <c r="LRV234" s="77"/>
      <c r="LRW234" s="77"/>
      <c r="LRX234" s="77"/>
      <c r="LRY234" s="77"/>
      <c r="LRZ234" s="77"/>
      <c r="LSA234" s="77"/>
      <c r="LSB234" s="77"/>
      <c r="LSC234" s="77"/>
      <c r="LSD234" s="77"/>
      <c r="LSE234" s="77"/>
      <c r="LSF234" s="77"/>
      <c r="LSG234" s="77"/>
      <c r="LSH234" s="77"/>
      <c r="LSI234" s="77"/>
      <c r="LSJ234" s="77"/>
      <c r="LSK234" s="77"/>
      <c r="LSL234" s="77"/>
      <c r="LSM234" s="77"/>
      <c r="LSN234" s="77"/>
      <c r="LSO234" s="77"/>
      <c r="LSP234" s="77"/>
      <c r="LSQ234" s="77"/>
      <c r="LSR234" s="77"/>
      <c r="LSS234" s="77"/>
      <c r="LST234" s="77"/>
      <c r="LSU234" s="77"/>
      <c r="LSV234" s="77"/>
      <c r="LSW234" s="77"/>
      <c r="LSX234" s="77"/>
      <c r="LSY234" s="77"/>
      <c r="LSZ234" s="77"/>
      <c r="LTA234" s="77"/>
      <c r="LTB234" s="77"/>
      <c r="LTC234" s="77"/>
      <c r="LTD234" s="77"/>
      <c r="LTE234" s="77"/>
      <c r="LTF234" s="77"/>
      <c r="LTG234" s="77"/>
      <c r="LTH234" s="77"/>
      <c r="LTI234" s="77"/>
      <c r="LTJ234" s="77"/>
      <c r="LTK234" s="77"/>
      <c r="LTL234" s="77"/>
      <c r="LTM234" s="77"/>
      <c r="LTN234" s="77"/>
      <c r="LTO234" s="77"/>
      <c r="LTP234" s="77"/>
      <c r="LTQ234" s="77"/>
      <c r="LTR234" s="77"/>
      <c r="LTS234" s="77"/>
      <c r="LTT234" s="77"/>
      <c r="LTU234" s="77"/>
      <c r="LTV234" s="77"/>
      <c r="LTW234" s="77"/>
      <c r="LTX234" s="77"/>
      <c r="LTY234" s="77"/>
      <c r="LTZ234" s="77"/>
      <c r="LUA234" s="77"/>
      <c r="LUB234" s="77"/>
      <c r="LUC234" s="77"/>
      <c r="LUD234" s="77"/>
      <c r="LUE234" s="77"/>
      <c r="LUF234" s="77"/>
      <c r="LUG234" s="77"/>
      <c r="LUH234" s="77"/>
      <c r="LUI234" s="77"/>
      <c r="LUJ234" s="77"/>
      <c r="LUK234" s="77"/>
      <c r="LUL234" s="77"/>
      <c r="LUM234" s="77"/>
      <c r="LUN234" s="77"/>
      <c r="LUO234" s="77"/>
      <c r="LUP234" s="77"/>
      <c r="LUQ234" s="77"/>
      <c r="LUR234" s="77"/>
      <c r="LUS234" s="77"/>
      <c r="LUT234" s="77"/>
      <c r="LUU234" s="77"/>
      <c r="LUV234" s="77"/>
      <c r="LUW234" s="77"/>
      <c r="LUX234" s="77"/>
      <c r="LUY234" s="77"/>
      <c r="LUZ234" s="77"/>
      <c r="LVA234" s="77"/>
      <c r="LVB234" s="77"/>
      <c r="LVC234" s="77"/>
      <c r="LVD234" s="77"/>
      <c r="LVE234" s="77"/>
      <c r="LVF234" s="77"/>
      <c r="LVG234" s="77"/>
      <c r="LVH234" s="77"/>
      <c r="LVI234" s="77"/>
      <c r="LVJ234" s="77"/>
      <c r="LVK234" s="77"/>
      <c r="LVL234" s="77"/>
      <c r="LVM234" s="77"/>
      <c r="LVN234" s="77"/>
      <c r="LVO234" s="77"/>
      <c r="LVP234" s="77"/>
      <c r="LVQ234" s="77"/>
      <c r="LVR234" s="77"/>
      <c r="LVS234" s="77"/>
      <c r="LVT234" s="77"/>
      <c r="LVU234" s="77"/>
      <c r="LVV234" s="77"/>
      <c r="LVW234" s="77"/>
      <c r="LVX234" s="77"/>
      <c r="LVY234" s="77"/>
      <c r="LVZ234" s="77"/>
      <c r="LWA234" s="77"/>
      <c r="LWB234" s="77"/>
      <c r="LWC234" s="77"/>
      <c r="LWD234" s="77"/>
      <c r="LWE234" s="77"/>
      <c r="LWF234" s="77"/>
      <c r="LWG234" s="77"/>
      <c r="LWH234" s="77"/>
      <c r="LWI234" s="77"/>
      <c r="LWJ234" s="77"/>
      <c r="LWK234" s="77"/>
      <c r="LWL234" s="77"/>
      <c r="LWM234" s="77"/>
      <c r="LWN234" s="77"/>
      <c r="LWO234" s="77"/>
      <c r="LWP234" s="77"/>
      <c r="LWQ234" s="77"/>
      <c r="LWR234" s="77"/>
      <c r="LWS234" s="77"/>
      <c r="LWT234" s="77"/>
      <c r="LWU234" s="77"/>
      <c r="LWV234" s="77"/>
      <c r="LWW234" s="77"/>
      <c r="LWX234" s="77"/>
      <c r="LWY234" s="77"/>
      <c r="LWZ234" s="77"/>
      <c r="LXA234" s="77"/>
      <c r="LXB234" s="77"/>
      <c r="LXC234" s="77"/>
      <c r="LXD234" s="77"/>
      <c r="LXE234" s="77"/>
      <c r="LXF234" s="77"/>
      <c r="LXG234" s="77"/>
      <c r="LXH234" s="77"/>
      <c r="LXI234" s="77"/>
      <c r="LXJ234" s="77"/>
      <c r="LXK234" s="77"/>
      <c r="LXL234" s="77"/>
      <c r="LXM234" s="77"/>
      <c r="LXN234" s="77"/>
      <c r="LXO234" s="77"/>
      <c r="LXP234" s="77"/>
      <c r="LXQ234" s="77"/>
      <c r="LXR234" s="77"/>
      <c r="LXS234" s="77"/>
      <c r="LXT234" s="77"/>
      <c r="LXU234" s="77"/>
      <c r="LXV234" s="77"/>
      <c r="LXW234" s="77"/>
      <c r="LXX234" s="77"/>
      <c r="LXY234" s="77"/>
      <c r="LXZ234" s="77"/>
      <c r="LYA234" s="77"/>
      <c r="LYB234" s="77"/>
      <c r="LYC234" s="77"/>
      <c r="LYD234" s="77"/>
      <c r="LYE234" s="77"/>
      <c r="LYF234" s="77"/>
      <c r="LYG234" s="77"/>
      <c r="LYH234" s="77"/>
      <c r="LYI234" s="77"/>
      <c r="LYJ234" s="77"/>
      <c r="LYK234" s="77"/>
      <c r="LYL234" s="77"/>
      <c r="LYM234" s="77"/>
      <c r="LYN234" s="77"/>
      <c r="LYO234" s="77"/>
      <c r="LYP234" s="77"/>
      <c r="LYQ234" s="77"/>
      <c r="LYR234" s="77"/>
      <c r="LYS234" s="77"/>
      <c r="LYT234" s="77"/>
      <c r="LYU234" s="77"/>
      <c r="LYV234" s="77"/>
      <c r="LYW234" s="77"/>
      <c r="LYX234" s="77"/>
      <c r="LYY234" s="77"/>
      <c r="LYZ234" s="77"/>
      <c r="LZA234" s="77"/>
      <c r="LZB234" s="77"/>
      <c r="LZC234" s="77"/>
      <c r="LZD234" s="77"/>
      <c r="LZE234" s="77"/>
      <c r="LZF234" s="77"/>
      <c r="LZG234" s="77"/>
      <c r="LZH234" s="77"/>
      <c r="LZI234" s="77"/>
      <c r="LZJ234" s="77"/>
      <c r="LZK234" s="77"/>
      <c r="LZL234" s="77"/>
      <c r="LZM234" s="77"/>
      <c r="LZN234" s="77"/>
      <c r="LZO234" s="77"/>
      <c r="LZP234" s="77"/>
      <c r="LZQ234" s="77"/>
      <c r="LZR234" s="77"/>
      <c r="LZS234" s="77"/>
      <c r="LZT234" s="77"/>
      <c r="LZU234" s="77"/>
      <c r="LZV234" s="77"/>
      <c r="LZW234" s="77"/>
      <c r="LZX234" s="77"/>
      <c r="LZY234" s="77"/>
      <c r="LZZ234" s="77"/>
      <c r="MAA234" s="77"/>
      <c r="MAB234" s="77"/>
      <c r="MAC234" s="77"/>
      <c r="MAD234" s="77"/>
      <c r="MAE234" s="77"/>
      <c r="MAF234" s="77"/>
      <c r="MAG234" s="77"/>
      <c r="MAH234" s="77"/>
      <c r="MAI234" s="77"/>
      <c r="MAJ234" s="77"/>
      <c r="MAK234" s="77"/>
      <c r="MAL234" s="77"/>
      <c r="MAM234" s="77"/>
      <c r="MAN234" s="77"/>
      <c r="MAO234" s="77"/>
      <c r="MAP234" s="77"/>
      <c r="MAQ234" s="77"/>
      <c r="MAR234" s="77"/>
      <c r="MAS234" s="77"/>
      <c r="MAT234" s="77"/>
      <c r="MAU234" s="77"/>
      <c r="MAV234" s="77"/>
      <c r="MAW234" s="77"/>
      <c r="MAX234" s="77"/>
      <c r="MAY234" s="77"/>
      <c r="MAZ234" s="77"/>
      <c r="MBA234" s="77"/>
      <c r="MBB234" s="77"/>
      <c r="MBC234" s="77"/>
      <c r="MBD234" s="77"/>
      <c r="MBE234" s="77"/>
      <c r="MBF234" s="77"/>
      <c r="MBG234" s="77"/>
      <c r="MBH234" s="77"/>
      <c r="MBI234" s="77"/>
      <c r="MBJ234" s="77"/>
      <c r="MBK234" s="77"/>
      <c r="MBL234" s="77"/>
      <c r="MBM234" s="77"/>
      <c r="MBN234" s="77"/>
      <c r="MBO234" s="77"/>
      <c r="MBP234" s="77"/>
      <c r="MBQ234" s="77"/>
      <c r="MBR234" s="77"/>
      <c r="MBS234" s="77"/>
      <c r="MBT234" s="77"/>
      <c r="MBU234" s="77"/>
      <c r="MBV234" s="77"/>
      <c r="MBW234" s="77"/>
      <c r="MBX234" s="77"/>
      <c r="MBY234" s="77"/>
      <c r="MBZ234" s="77"/>
      <c r="MCA234" s="77"/>
      <c r="MCB234" s="77"/>
      <c r="MCC234" s="77"/>
      <c r="MCD234" s="77"/>
      <c r="MCE234" s="77"/>
      <c r="MCF234" s="77"/>
      <c r="MCG234" s="77"/>
      <c r="MCH234" s="77"/>
      <c r="MCI234" s="77"/>
      <c r="MCJ234" s="77"/>
      <c r="MCK234" s="77"/>
      <c r="MCL234" s="77"/>
      <c r="MCM234" s="77"/>
      <c r="MCN234" s="77"/>
      <c r="MCO234" s="77"/>
      <c r="MCP234" s="77"/>
      <c r="MCQ234" s="77"/>
      <c r="MCR234" s="77"/>
      <c r="MCS234" s="77"/>
      <c r="MCT234" s="77"/>
      <c r="MCU234" s="77"/>
      <c r="MCV234" s="77"/>
      <c r="MCW234" s="77"/>
      <c r="MCX234" s="77"/>
      <c r="MCY234" s="77"/>
      <c r="MCZ234" s="77"/>
      <c r="MDA234" s="77"/>
      <c r="MDB234" s="77"/>
      <c r="MDC234" s="77"/>
      <c r="MDD234" s="77"/>
      <c r="MDE234" s="77"/>
      <c r="MDF234" s="77"/>
      <c r="MDG234" s="77"/>
      <c r="MDH234" s="77"/>
      <c r="MDI234" s="77"/>
      <c r="MDJ234" s="77"/>
      <c r="MDK234" s="77"/>
      <c r="MDL234" s="77"/>
      <c r="MDM234" s="77"/>
      <c r="MDN234" s="77"/>
      <c r="MDO234" s="77"/>
      <c r="MDP234" s="77"/>
      <c r="MDQ234" s="77"/>
      <c r="MDR234" s="77"/>
      <c r="MDS234" s="77"/>
      <c r="MDT234" s="77"/>
      <c r="MDU234" s="77"/>
      <c r="MDV234" s="77"/>
      <c r="MDW234" s="77"/>
      <c r="MDX234" s="77"/>
      <c r="MDY234" s="77"/>
      <c r="MDZ234" s="77"/>
      <c r="MEA234" s="77"/>
      <c r="MEB234" s="77"/>
      <c r="MEC234" s="77"/>
      <c r="MED234" s="77"/>
      <c r="MEE234" s="77"/>
      <c r="MEF234" s="77"/>
      <c r="MEG234" s="77"/>
      <c r="MEH234" s="77"/>
      <c r="MEI234" s="77"/>
      <c r="MEJ234" s="77"/>
      <c r="MEK234" s="77"/>
      <c r="MEL234" s="77"/>
      <c r="MEM234" s="77"/>
      <c r="MEN234" s="77"/>
      <c r="MEO234" s="77"/>
      <c r="MEP234" s="77"/>
      <c r="MEQ234" s="77"/>
      <c r="MER234" s="77"/>
      <c r="MES234" s="77"/>
      <c r="MET234" s="77"/>
      <c r="MEU234" s="77"/>
      <c r="MEV234" s="77"/>
      <c r="MEW234" s="77"/>
      <c r="MEX234" s="77"/>
      <c r="MEY234" s="77"/>
      <c r="MEZ234" s="77"/>
      <c r="MFA234" s="77"/>
      <c r="MFB234" s="77"/>
      <c r="MFC234" s="77"/>
      <c r="MFD234" s="77"/>
      <c r="MFE234" s="77"/>
      <c r="MFF234" s="77"/>
      <c r="MFG234" s="77"/>
      <c r="MFH234" s="77"/>
      <c r="MFI234" s="77"/>
      <c r="MFJ234" s="77"/>
      <c r="MFK234" s="77"/>
      <c r="MFL234" s="77"/>
      <c r="MFM234" s="77"/>
      <c r="MFN234" s="77"/>
      <c r="MFO234" s="77"/>
      <c r="MFP234" s="77"/>
      <c r="MFQ234" s="77"/>
      <c r="MFR234" s="77"/>
      <c r="MFS234" s="77"/>
      <c r="MFT234" s="77"/>
      <c r="MFU234" s="77"/>
      <c r="MFV234" s="77"/>
      <c r="MFW234" s="77"/>
      <c r="MFX234" s="77"/>
      <c r="MFY234" s="77"/>
      <c r="MFZ234" s="77"/>
      <c r="MGA234" s="77"/>
      <c r="MGB234" s="77"/>
      <c r="MGC234" s="77"/>
      <c r="MGD234" s="77"/>
      <c r="MGE234" s="77"/>
      <c r="MGF234" s="77"/>
      <c r="MGG234" s="77"/>
      <c r="MGH234" s="77"/>
      <c r="MGI234" s="77"/>
      <c r="MGJ234" s="77"/>
      <c r="MGK234" s="77"/>
      <c r="MGL234" s="77"/>
      <c r="MGM234" s="77"/>
      <c r="MGN234" s="77"/>
      <c r="MGO234" s="77"/>
      <c r="MGP234" s="77"/>
      <c r="MGQ234" s="77"/>
      <c r="MGR234" s="77"/>
      <c r="MGS234" s="77"/>
      <c r="MGT234" s="77"/>
      <c r="MGU234" s="77"/>
      <c r="MGV234" s="77"/>
      <c r="MGW234" s="77"/>
      <c r="MGX234" s="77"/>
      <c r="MGY234" s="77"/>
      <c r="MGZ234" s="77"/>
      <c r="MHA234" s="77"/>
      <c r="MHB234" s="77"/>
      <c r="MHC234" s="77"/>
      <c r="MHD234" s="77"/>
      <c r="MHE234" s="77"/>
      <c r="MHF234" s="77"/>
      <c r="MHG234" s="77"/>
      <c r="MHH234" s="77"/>
      <c r="MHI234" s="77"/>
      <c r="MHJ234" s="77"/>
      <c r="MHK234" s="77"/>
      <c r="MHL234" s="77"/>
      <c r="MHM234" s="77"/>
      <c r="MHN234" s="77"/>
      <c r="MHO234" s="77"/>
      <c r="MHP234" s="77"/>
      <c r="MHQ234" s="77"/>
      <c r="MHR234" s="77"/>
      <c r="MHS234" s="77"/>
      <c r="MHT234" s="77"/>
      <c r="MHU234" s="77"/>
      <c r="MHV234" s="77"/>
      <c r="MHW234" s="77"/>
      <c r="MHX234" s="77"/>
      <c r="MHY234" s="77"/>
      <c r="MHZ234" s="77"/>
      <c r="MIA234" s="77"/>
      <c r="MIB234" s="77"/>
      <c r="MIC234" s="77"/>
      <c r="MID234" s="77"/>
      <c r="MIE234" s="77"/>
      <c r="MIF234" s="77"/>
      <c r="MIG234" s="77"/>
      <c r="MIH234" s="77"/>
      <c r="MII234" s="77"/>
      <c r="MIJ234" s="77"/>
      <c r="MIK234" s="77"/>
      <c r="MIL234" s="77"/>
      <c r="MIM234" s="77"/>
      <c r="MIN234" s="77"/>
      <c r="MIO234" s="77"/>
      <c r="MIP234" s="77"/>
      <c r="MIQ234" s="77"/>
      <c r="MIR234" s="77"/>
      <c r="MIS234" s="77"/>
      <c r="MIT234" s="77"/>
      <c r="MIU234" s="77"/>
      <c r="MIV234" s="77"/>
      <c r="MIW234" s="77"/>
      <c r="MIX234" s="77"/>
      <c r="MIY234" s="77"/>
      <c r="MIZ234" s="77"/>
      <c r="MJA234" s="77"/>
      <c r="MJB234" s="77"/>
      <c r="MJC234" s="77"/>
      <c r="MJD234" s="77"/>
      <c r="MJE234" s="77"/>
      <c r="MJF234" s="77"/>
      <c r="MJG234" s="77"/>
      <c r="MJH234" s="77"/>
      <c r="MJI234" s="77"/>
      <c r="MJJ234" s="77"/>
      <c r="MJK234" s="77"/>
      <c r="MJL234" s="77"/>
      <c r="MJM234" s="77"/>
      <c r="MJN234" s="77"/>
      <c r="MJO234" s="77"/>
      <c r="MJP234" s="77"/>
      <c r="MJQ234" s="77"/>
      <c r="MJR234" s="77"/>
      <c r="MJS234" s="77"/>
      <c r="MJT234" s="77"/>
      <c r="MJU234" s="77"/>
      <c r="MJV234" s="77"/>
      <c r="MJW234" s="77"/>
      <c r="MJX234" s="77"/>
      <c r="MJY234" s="77"/>
      <c r="MJZ234" s="77"/>
      <c r="MKA234" s="77"/>
      <c r="MKB234" s="77"/>
      <c r="MKC234" s="77"/>
      <c r="MKD234" s="77"/>
      <c r="MKE234" s="77"/>
      <c r="MKF234" s="77"/>
      <c r="MKG234" s="77"/>
      <c r="MKH234" s="77"/>
      <c r="MKI234" s="77"/>
      <c r="MKJ234" s="77"/>
      <c r="MKK234" s="77"/>
      <c r="MKL234" s="77"/>
      <c r="MKM234" s="77"/>
      <c r="MKN234" s="77"/>
      <c r="MKO234" s="77"/>
      <c r="MKP234" s="77"/>
      <c r="MKQ234" s="77"/>
      <c r="MKR234" s="77"/>
      <c r="MKS234" s="77"/>
      <c r="MKT234" s="77"/>
      <c r="MKU234" s="77"/>
      <c r="MKV234" s="77"/>
      <c r="MKW234" s="77"/>
      <c r="MKX234" s="77"/>
      <c r="MKY234" s="77"/>
      <c r="MKZ234" s="77"/>
      <c r="MLA234" s="77"/>
      <c r="MLB234" s="77"/>
      <c r="MLC234" s="77"/>
      <c r="MLD234" s="77"/>
      <c r="MLE234" s="77"/>
      <c r="MLF234" s="77"/>
      <c r="MLG234" s="77"/>
      <c r="MLH234" s="77"/>
      <c r="MLI234" s="77"/>
      <c r="MLJ234" s="77"/>
      <c r="MLK234" s="77"/>
      <c r="MLL234" s="77"/>
      <c r="MLM234" s="77"/>
      <c r="MLN234" s="77"/>
      <c r="MLO234" s="77"/>
      <c r="MLP234" s="77"/>
      <c r="MLQ234" s="77"/>
      <c r="MLR234" s="77"/>
      <c r="MLS234" s="77"/>
      <c r="MLT234" s="77"/>
      <c r="MLU234" s="77"/>
      <c r="MLV234" s="77"/>
      <c r="MLW234" s="77"/>
      <c r="MLX234" s="77"/>
      <c r="MLY234" s="77"/>
      <c r="MLZ234" s="77"/>
      <c r="MMA234" s="77"/>
      <c r="MMB234" s="77"/>
      <c r="MMC234" s="77"/>
      <c r="MMD234" s="77"/>
      <c r="MME234" s="77"/>
      <c r="MMF234" s="77"/>
      <c r="MMG234" s="77"/>
      <c r="MMH234" s="77"/>
      <c r="MMI234" s="77"/>
      <c r="MMJ234" s="77"/>
      <c r="MMK234" s="77"/>
      <c r="MML234" s="77"/>
      <c r="MMM234" s="77"/>
      <c r="MMN234" s="77"/>
      <c r="MMO234" s="77"/>
      <c r="MMP234" s="77"/>
      <c r="MMQ234" s="77"/>
      <c r="MMR234" s="77"/>
      <c r="MMS234" s="77"/>
      <c r="MMT234" s="77"/>
      <c r="MMU234" s="77"/>
      <c r="MMV234" s="77"/>
      <c r="MMW234" s="77"/>
      <c r="MMX234" s="77"/>
      <c r="MMY234" s="77"/>
      <c r="MMZ234" s="77"/>
      <c r="MNA234" s="77"/>
      <c r="MNB234" s="77"/>
      <c r="MNC234" s="77"/>
      <c r="MND234" s="77"/>
      <c r="MNE234" s="77"/>
      <c r="MNF234" s="77"/>
      <c r="MNG234" s="77"/>
      <c r="MNH234" s="77"/>
      <c r="MNI234" s="77"/>
      <c r="MNJ234" s="77"/>
      <c r="MNK234" s="77"/>
      <c r="MNL234" s="77"/>
      <c r="MNM234" s="77"/>
      <c r="MNN234" s="77"/>
      <c r="MNO234" s="77"/>
      <c r="MNP234" s="77"/>
      <c r="MNQ234" s="77"/>
      <c r="MNR234" s="77"/>
      <c r="MNS234" s="77"/>
      <c r="MNT234" s="77"/>
      <c r="MNU234" s="77"/>
      <c r="MNV234" s="77"/>
      <c r="MNW234" s="77"/>
      <c r="MNX234" s="77"/>
      <c r="MNY234" s="77"/>
      <c r="MNZ234" s="77"/>
      <c r="MOA234" s="77"/>
      <c r="MOB234" s="77"/>
      <c r="MOC234" s="77"/>
      <c r="MOD234" s="77"/>
      <c r="MOE234" s="77"/>
      <c r="MOF234" s="77"/>
      <c r="MOG234" s="77"/>
      <c r="MOH234" s="77"/>
      <c r="MOI234" s="77"/>
      <c r="MOJ234" s="77"/>
      <c r="MOK234" s="77"/>
      <c r="MOL234" s="77"/>
      <c r="MOM234" s="77"/>
      <c r="MON234" s="77"/>
      <c r="MOO234" s="77"/>
      <c r="MOP234" s="77"/>
      <c r="MOQ234" s="77"/>
      <c r="MOR234" s="77"/>
      <c r="MOS234" s="77"/>
      <c r="MOT234" s="77"/>
      <c r="MOU234" s="77"/>
      <c r="MOV234" s="77"/>
      <c r="MOW234" s="77"/>
      <c r="MOX234" s="77"/>
      <c r="MOY234" s="77"/>
      <c r="MOZ234" s="77"/>
      <c r="MPA234" s="77"/>
      <c r="MPB234" s="77"/>
      <c r="MPC234" s="77"/>
      <c r="MPD234" s="77"/>
      <c r="MPE234" s="77"/>
      <c r="MPF234" s="77"/>
      <c r="MPG234" s="77"/>
      <c r="MPH234" s="77"/>
      <c r="MPI234" s="77"/>
      <c r="MPJ234" s="77"/>
      <c r="MPK234" s="77"/>
      <c r="MPL234" s="77"/>
      <c r="MPM234" s="77"/>
      <c r="MPN234" s="77"/>
      <c r="MPO234" s="77"/>
      <c r="MPP234" s="77"/>
      <c r="MPQ234" s="77"/>
      <c r="MPR234" s="77"/>
      <c r="MPS234" s="77"/>
      <c r="MPT234" s="77"/>
      <c r="MPU234" s="77"/>
      <c r="MPV234" s="77"/>
      <c r="MPW234" s="77"/>
      <c r="MPX234" s="77"/>
      <c r="MPY234" s="77"/>
      <c r="MPZ234" s="77"/>
      <c r="MQA234" s="77"/>
      <c r="MQB234" s="77"/>
      <c r="MQC234" s="77"/>
      <c r="MQD234" s="77"/>
      <c r="MQE234" s="77"/>
      <c r="MQF234" s="77"/>
      <c r="MQG234" s="77"/>
      <c r="MQH234" s="77"/>
      <c r="MQI234" s="77"/>
      <c r="MQJ234" s="77"/>
      <c r="MQK234" s="77"/>
      <c r="MQL234" s="77"/>
      <c r="MQM234" s="77"/>
      <c r="MQN234" s="77"/>
      <c r="MQO234" s="77"/>
      <c r="MQP234" s="77"/>
      <c r="MQQ234" s="77"/>
      <c r="MQR234" s="77"/>
      <c r="MQS234" s="77"/>
      <c r="MQT234" s="77"/>
      <c r="MQU234" s="77"/>
      <c r="MQV234" s="77"/>
      <c r="MQW234" s="77"/>
      <c r="MQX234" s="77"/>
      <c r="MQY234" s="77"/>
      <c r="MQZ234" s="77"/>
      <c r="MRA234" s="77"/>
      <c r="MRB234" s="77"/>
      <c r="MRC234" s="77"/>
      <c r="MRD234" s="77"/>
      <c r="MRE234" s="77"/>
      <c r="MRF234" s="77"/>
      <c r="MRG234" s="77"/>
      <c r="MRH234" s="77"/>
      <c r="MRI234" s="77"/>
      <c r="MRJ234" s="77"/>
      <c r="MRK234" s="77"/>
      <c r="MRL234" s="77"/>
      <c r="MRM234" s="77"/>
      <c r="MRN234" s="77"/>
      <c r="MRO234" s="77"/>
      <c r="MRP234" s="77"/>
      <c r="MRQ234" s="77"/>
      <c r="MRR234" s="77"/>
      <c r="MRS234" s="77"/>
      <c r="MRT234" s="77"/>
      <c r="MRU234" s="77"/>
      <c r="MRV234" s="77"/>
      <c r="MRW234" s="77"/>
      <c r="MRX234" s="77"/>
      <c r="MRY234" s="77"/>
      <c r="MRZ234" s="77"/>
      <c r="MSA234" s="77"/>
      <c r="MSB234" s="77"/>
      <c r="MSC234" s="77"/>
      <c r="MSD234" s="77"/>
      <c r="MSE234" s="77"/>
      <c r="MSF234" s="77"/>
      <c r="MSG234" s="77"/>
      <c r="MSH234" s="77"/>
      <c r="MSI234" s="77"/>
      <c r="MSJ234" s="77"/>
      <c r="MSK234" s="77"/>
      <c r="MSL234" s="77"/>
      <c r="MSM234" s="77"/>
      <c r="MSN234" s="77"/>
      <c r="MSO234" s="77"/>
      <c r="MSP234" s="77"/>
      <c r="MSQ234" s="77"/>
      <c r="MSR234" s="77"/>
      <c r="MSS234" s="77"/>
      <c r="MST234" s="77"/>
      <c r="MSU234" s="77"/>
      <c r="MSV234" s="77"/>
      <c r="MSW234" s="77"/>
      <c r="MSX234" s="77"/>
      <c r="MSY234" s="77"/>
      <c r="MSZ234" s="77"/>
      <c r="MTA234" s="77"/>
      <c r="MTB234" s="77"/>
      <c r="MTC234" s="77"/>
      <c r="MTD234" s="77"/>
      <c r="MTE234" s="77"/>
      <c r="MTF234" s="77"/>
      <c r="MTG234" s="77"/>
      <c r="MTH234" s="77"/>
      <c r="MTI234" s="77"/>
      <c r="MTJ234" s="77"/>
      <c r="MTK234" s="77"/>
      <c r="MTL234" s="77"/>
      <c r="MTM234" s="77"/>
      <c r="MTN234" s="77"/>
      <c r="MTO234" s="77"/>
      <c r="MTP234" s="77"/>
      <c r="MTQ234" s="77"/>
      <c r="MTR234" s="77"/>
      <c r="MTS234" s="77"/>
      <c r="MTT234" s="77"/>
      <c r="MTU234" s="77"/>
      <c r="MTV234" s="77"/>
      <c r="MTW234" s="77"/>
      <c r="MTX234" s="77"/>
      <c r="MTY234" s="77"/>
      <c r="MTZ234" s="77"/>
      <c r="MUA234" s="77"/>
      <c r="MUB234" s="77"/>
      <c r="MUC234" s="77"/>
      <c r="MUD234" s="77"/>
      <c r="MUE234" s="77"/>
      <c r="MUF234" s="77"/>
      <c r="MUG234" s="77"/>
      <c r="MUH234" s="77"/>
      <c r="MUI234" s="77"/>
      <c r="MUJ234" s="77"/>
      <c r="MUK234" s="77"/>
      <c r="MUL234" s="77"/>
      <c r="MUM234" s="77"/>
      <c r="MUN234" s="77"/>
      <c r="MUO234" s="77"/>
      <c r="MUP234" s="77"/>
      <c r="MUQ234" s="77"/>
      <c r="MUR234" s="77"/>
      <c r="MUS234" s="77"/>
      <c r="MUT234" s="77"/>
      <c r="MUU234" s="77"/>
      <c r="MUV234" s="77"/>
      <c r="MUW234" s="77"/>
      <c r="MUX234" s="77"/>
      <c r="MUY234" s="77"/>
      <c r="MUZ234" s="77"/>
      <c r="MVA234" s="77"/>
      <c r="MVB234" s="77"/>
      <c r="MVC234" s="77"/>
      <c r="MVD234" s="77"/>
      <c r="MVE234" s="77"/>
      <c r="MVF234" s="77"/>
      <c r="MVG234" s="77"/>
      <c r="MVH234" s="77"/>
      <c r="MVI234" s="77"/>
      <c r="MVJ234" s="77"/>
      <c r="MVK234" s="77"/>
      <c r="MVL234" s="77"/>
      <c r="MVM234" s="77"/>
      <c r="MVN234" s="77"/>
      <c r="MVO234" s="77"/>
      <c r="MVP234" s="77"/>
      <c r="MVQ234" s="77"/>
      <c r="MVR234" s="77"/>
      <c r="MVS234" s="77"/>
      <c r="MVT234" s="77"/>
      <c r="MVU234" s="77"/>
      <c r="MVV234" s="77"/>
      <c r="MVW234" s="77"/>
      <c r="MVX234" s="77"/>
      <c r="MVY234" s="77"/>
      <c r="MVZ234" s="77"/>
      <c r="MWA234" s="77"/>
      <c r="MWB234" s="77"/>
      <c r="MWC234" s="77"/>
      <c r="MWD234" s="77"/>
      <c r="MWE234" s="77"/>
      <c r="MWF234" s="77"/>
      <c r="MWG234" s="77"/>
      <c r="MWH234" s="77"/>
      <c r="MWI234" s="77"/>
      <c r="MWJ234" s="77"/>
      <c r="MWK234" s="77"/>
      <c r="MWL234" s="77"/>
      <c r="MWM234" s="77"/>
      <c r="MWN234" s="77"/>
      <c r="MWO234" s="77"/>
      <c r="MWP234" s="77"/>
      <c r="MWQ234" s="77"/>
      <c r="MWR234" s="77"/>
      <c r="MWS234" s="77"/>
      <c r="MWT234" s="77"/>
      <c r="MWU234" s="77"/>
      <c r="MWV234" s="77"/>
      <c r="MWW234" s="77"/>
      <c r="MWX234" s="77"/>
      <c r="MWY234" s="77"/>
      <c r="MWZ234" s="77"/>
      <c r="MXA234" s="77"/>
      <c r="MXB234" s="77"/>
      <c r="MXC234" s="77"/>
      <c r="MXD234" s="77"/>
      <c r="MXE234" s="77"/>
      <c r="MXF234" s="77"/>
      <c r="MXG234" s="77"/>
      <c r="MXH234" s="77"/>
      <c r="MXI234" s="77"/>
      <c r="MXJ234" s="77"/>
      <c r="MXK234" s="77"/>
      <c r="MXL234" s="77"/>
      <c r="MXM234" s="77"/>
      <c r="MXN234" s="77"/>
      <c r="MXO234" s="77"/>
      <c r="MXP234" s="77"/>
      <c r="MXQ234" s="77"/>
      <c r="MXR234" s="77"/>
      <c r="MXS234" s="77"/>
      <c r="MXT234" s="77"/>
      <c r="MXU234" s="77"/>
      <c r="MXV234" s="77"/>
      <c r="MXW234" s="77"/>
      <c r="MXX234" s="77"/>
      <c r="MXY234" s="77"/>
      <c r="MXZ234" s="77"/>
      <c r="MYA234" s="77"/>
      <c r="MYB234" s="77"/>
      <c r="MYC234" s="77"/>
      <c r="MYD234" s="77"/>
      <c r="MYE234" s="77"/>
      <c r="MYF234" s="77"/>
      <c r="MYG234" s="77"/>
      <c r="MYH234" s="77"/>
      <c r="MYI234" s="77"/>
      <c r="MYJ234" s="77"/>
      <c r="MYK234" s="77"/>
      <c r="MYL234" s="77"/>
      <c r="MYM234" s="77"/>
      <c r="MYN234" s="77"/>
      <c r="MYO234" s="77"/>
      <c r="MYP234" s="77"/>
      <c r="MYQ234" s="77"/>
      <c r="MYR234" s="77"/>
      <c r="MYS234" s="77"/>
      <c r="MYT234" s="77"/>
      <c r="MYU234" s="77"/>
      <c r="MYV234" s="77"/>
      <c r="MYW234" s="77"/>
      <c r="MYX234" s="77"/>
      <c r="MYY234" s="77"/>
      <c r="MYZ234" s="77"/>
      <c r="MZA234" s="77"/>
      <c r="MZB234" s="77"/>
      <c r="MZC234" s="77"/>
      <c r="MZD234" s="77"/>
      <c r="MZE234" s="77"/>
      <c r="MZF234" s="77"/>
      <c r="MZG234" s="77"/>
      <c r="MZH234" s="77"/>
      <c r="MZI234" s="77"/>
      <c r="MZJ234" s="77"/>
      <c r="MZK234" s="77"/>
      <c r="MZL234" s="77"/>
      <c r="MZM234" s="77"/>
      <c r="MZN234" s="77"/>
      <c r="MZO234" s="77"/>
      <c r="MZP234" s="77"/>
      <c r="MZQ234" s="77"/>
      <c r="MZR234" s="77"/>
      <c r="MZS234" s="77"/>
      <c r="MZT234" s="77"/>
      <c r="MZU234" s="77"/>
      <c r="MZV234" s="77"/>
      <c r="MZW234" s="77"/>
      <c r="MZX234" s="77"/>
      <c r="MZY234" s="77"/>
      <c r="MZZ234" s="77"/>
      <c r="NAA234" s="77"/>
      <c r="NAB234" s="77"/>
      <c r="NAC234" s="77"/>
      <c r="NAD234" s="77"/>
      <c r="NAE234" s="77"/>
      <c r="NAF234" s="77"/>
      <c r="NAG234" s="77"/>
      <c r="NAH234" s="77"/>
      <c r="NAI234" s="77"/>
      <c r="NAJ234" s="77"/>
      <c r="NAK234" s="77"/>
      <c r="NAL234" s="77"/>
      <c r="NAM234" s="77"/>
      <c r="NAN234" s="77"/>
      <c r="NAO234" s="77"/>
      <c r="NAP234" s="77"/>
      <c r="NAQ234" s="77"/>
      <c r="NAR234" s="77"/>
      <c r="NAS234" s="77"/>
      <c r="NAT234" s="77"/>
      <c r="NAU234" s="77"/>
      <c r="NAV234" s="77"/>
      <c r="NAW234" s="77"/>
      <c r="NAX234" s="77"/>
      <c r="NAY234" s="77"/>
      <c r="NAZ234" s="77"/>
      <c r="NBA234" s="77"/>
      <c r="NBB234" s="77"/>
      <c r="NBC234" s="77"/>
      <c r="NBD234" s="77"/>
      <c r="NBE234" s="77"/>
      <c r="NBF234" s="77"/>
      <c r="NBG234" s="77"/>
      <c r="NBH234" s="77"/>
      <c r="NBI234" s="77"/>
      <c r="NBJ234" s="77"/>
      <c r="NBK234" s="77"/>
      <c r="NBL234" s="77"/>
      <c r="NBM234" s="77"/>
      <c r="NBN234" s="77"/>
      <c r="NBO234" s="77"/>
      <c r="NBP234" s="77"/>
      <c r="NBQ234" s="77"/>
      <c r="NBR234" s="77"/>
      <c r="NBS234" s="77"/>
      <c r="NBT234" s="77"/>
      <c r="NBU234" s="77"/>
      <c r="NBV234" s="77"/>
      <c r="NBW234" s="77"/>
      <c r="NBX234" s="77"/>
      <c r="NBY234" s="77"/>
      <c r="NBZ234" s="77"/>
      <c r="NCA234" s="77"/>
      <c r="NCB234" s="77"/>
      <c r="NCC234" s="77"/>
      <c r="NCD234" s="77"/>
      <c r="NCE234" s="77"/>
      <c r="NCF234" s="77"/>
      <c r="NCG234" s="77"/>
      <c r="NCH234" s="77"/>
      <c r="NCI234" s="77"/>
      <c r="NCJ234" s="77"/>
      <c r="NCK234" s="77"/>
      <c r="NCL234" s="77"/>
      <c r="NCM234" s="77"/>
      <c r="NCN234" s="77"/>
      <c r="NCO234" s="77"/>
      <c r="NCP234" s="77"/>
      <c r="NCQ234" s="77"/>
      <c r="NCR234" s="77"/>
      <c r="NCS234" s="77"/>
      <c r="NCT234" s="77"/>
      <c r="NCU234" s="77"/>
      <c r="NCV234" s="77"/>
      <c r="NCW234" s="77"/>
      <c r="NCX234" s="77"/>
      <c r="NCY234" s="77"/>
      <c r="NCZ234" s="77"/>
      <c r="NDA234" s="77"/>
      <c r="NDB234" s="77"/>
      <c r="NDC234" s="77"/>
      <c r="NDD234" s="77"/>
      <c r="NDE234" s="77"/>
      <c r="NDF234" s="77"/>
      <c r="NDG234" s="77"/>
      <c r="NDH234" s="77"/>
      <c r="NDI234" s="77"/>
      <c r="NDJ234" s="77"/>
      <c r="NDK234" s="77"/>
      <c r="NDL234" s="77"/>
      <c r="NDM234" s="77"/>
      <c r="NDN234" s="77"/>
      <c r="NDO234" s="77"/>
      <c r="NDP234" s="77"/>
      <c r="NDQ234" s="77"/>
      <c r="NDR234" s="77"/>
      <c r="NDS234" s="77"/>
      <c r="NDT234" s="77"/>
      <c r="NDU234" s="77"/>
      <c r="NDV234" s="77"/>
      <c r="NDW234" s="77"/>
      <c r="NDX234" s="77"/>
      <c r="NDY234" s="77"/>
      <c r="NDZ234" s="77"/>
      <c r="NEA234" s="77"/>
      <c r="NEB234" s="77"/>
      <c r="NEC234" s="77"/>
      <c r="NED234" s="77"/>
      <c r="NEE234" s="77"/>
      <c r="NEF234" s="77"/>
      <c r="NEG234" s="77"/>
      <c r="NEH234" s="77"/>
      <c r="NEI234" s="77"/>
      <c r="NEJ234" s="77"/>
      <c r="NEK234" s="77"/>
      <c r="NEL234" s="77"/>
      <c r="NEM234" s="77"/>
      <c r="NEN234" s="77"/>
      <c r="NEO234" s="77"/>
      <c r="NEP234" s="77"/>
      <c r="NEQ234" s="77"/>
      <c r="NER234" s="77"/>
      <c r="NES234" s="77"/>
      <c r="NET234" s="77"/>
      <c r="NEU234" s="77"/>
      <c r="NEV234" s="77"/>
      <c r="NEW234" s="77"/>
      <c r="NEX234" s="77"/>
      <c r="NEY234" s="77"/>
      <c r="NEZ234" s="77"/>
      <c r="NFA234" s="77"/>
      <c r="NFB234" s="77"/>
      <c r="NFC234" s="77"/>
      <c r="NFD234" s="77"/>
      <c r="NFE234" s="77"/>
      <c r="NFF234" s="77"/>
      <c r="NFG234" s="77"/>
      <c r="NFH234" s="77"/>
      <c r="NFI234" s="77"/>
      <c r="NFJ234" s="77"/>
      <c r="NFK234" s="77"/>
      <c r="NFL234" s="77"/>
      <c r="NFM234" s="77"/>
      <c r="NFN234" s="77"/>
      <c r="NFO234" s="77"/>
      <c r="NFP234" s="77"/>
      <c r="NFQ234" s="77"/>
      <c r="NFR234" s="77"/>
      <c r="NFS234" s="77"/>
      <c r="NFT234" s="77"/>
      <c r="NFU234" s="77"/>
      <c r="NFV234" s="77"/>
      <c r="NFW234" s="77"/>
      <c r="NFX234" s="77"/>
      <c r="NFY234" s="77"/>
      <c r="NFZ234" s="77"/>
      <c r="NGA234" s="77"/>
      <c r="NGB234" s="77"/>
      <c r="NGC234" s="77"/>
      <c r="NGD234" s="77"/>
      <c r="NGE234" s="77"/>
      <c r="NGF234" s="77"/>
      <c r="NGG234" s="77"/>
      <c r="NGH234" s="77"/>
      <c r="NGI234" s="77"/>
      <c r="NGJ234" s="77"/>
      <c r="NGK234" s="77"/>
      <c r="NGL234" s="77"/>
      <c r="NGM234" s="77"/>
      <c r="NGN234" s="77"/>
      <c r="NGO234" s="77"/>
      <c r="NGP234" s="77"/>
      <c r="NGQ234" s="77"/>
      <c r="NGR234" s="77"/>
      <c r="NGS234" s="77"/>
      <c r="NGT234" s="77"/>
      <c r="NGU234" s="77"/>
      <c r="NGV234" s="77"/>
      <c r="NGW234" s="77"/>
      <c r="NGX234" s="77"/>
      <c r="NGY234" s="77"/>
      <c r="NGZ234" s="77"/>
      <c r="NHA234" s="77"/>
      <c r="NHB234" s="77"/>
      <c r="NHC234" s="77"/>
      <c r="NHD234" s="77"/>
      <c r="NHE234" s="77"/>
      <c r="NHF234" s="77"/>
      <c r="NHG234" s="77"/>
      <c r="NHH234" s="77"/>
      <c r="NHI234" s="77"/>
      <c r="NHJ234" s="77"/>
      <c r="NHK234" s="77"/>
      <c r="NHL234" s="77"/>
      <c r="NHM234" s="77"/>
      <c r="NHN234" s="77"/>
      <c r="NHO234" s="77"/>
      <c r="NHP234" s="77"/>
      <c r="NHQ234" s="77"/>
      <c r="NHR234" s="77"/>
      <c r="NHS234" s="77"/>
      <c r="NHT234" s="77"/>
      <c r="NHU234" s="77"/>
      <c r="NHV234" s="77"/>
      <c r="NHW234" s="77"/>
      <c r="NHX234" s="77"/>
      <c r="NHY234" s="77"/>
      <c r="NHZ234" s="77"/>
      <c r="NIA234" s="77"/>
      <c r="NIB234" s="77"/>
      <c r="NIC234" s="77"/>
      <c r="NID234" s="77"/>
      <c r="NIE234" s="77"/>
      <c r="NIF234" s="77"/>
      <c r="NIG234" s="77"/>
      <c r="NIH234" s="77"/>
      <c r="NII234" s="77"/>
      <c r="NIJ234" s="77"/>
      <c r="NIK234" s="77"/>
      <c r="NIL234" s="77"/>
      <c r="NIM234" s="77"/>
      <c r="NIN234" s="77"/>
      <c r="NIO234" s="77"/>
      <c r="NIP234" s="77"/>
      <c r="NIQ234" s="77"/>
      <c r="NIR234" s="77"/>
      <c r="NIS234" s="77"/>
      <c r="NIT234" s="77"/>
      <c r="NIU234" s="77"/>
      <c r="NIV234" s="77"/>
      <c r="NIW234" s="77"/>
      <c r="NIX234" s="77"/>
      <c r="NIY234" s="77"/>
      <c r="NIZ234" s="77"/>
      <c r="NJA234" s="77"/>
      <c r="NJB234" s="77"/>
      <c r="NJC234" s="77"/>
      <c r="NJD234" s="77"/>
      <c r="NJE234" s="77"/>
      <c r="NJF234" s="77"/>
      <c r="NJG234" s="77"/>
      <c r="NJH234" s="77"/>
      <c r="NJI234" s="77"/>
      <c r="NJJ234" s="77"/>
      <c r="NJK234" s="77"/>
      <c r="NJL234" s="77"/>
      <c r="NJM234" s="77"/>
      <c r="NJN234" s="77"/>
      <c r="NJO234" s="77"/>
      <c r="NJP234" s="77"/>
      <c r="NJQ234" s="77"/>
      <c r="NJR234" s="77"/>
      <c r="NJS234" s="77"/>
      <c r="NJT234" s="77"/>
      <c r="NJU234" s="77"/>
      <c r="NJV234" s="77"/>
      <c r="NJW234" s="77"/>
      <c r="NJX234" s="77"/>
      <c r="NJY234" s="77"/>
      <c r="NJZ234" s="77"/>
      <c r="NKA234" s="77"/>
      <c r="NKB234" s="77"/>
      <c r="NKC234" s="77"/>
      <c r="NKD234" s="77"/>
      <c r="NKE234" s="77"/>
      <c r="NKF234" s="77"/>
      <c r="NKG234" s="77"/>
      <c r="NKH234" s="77"/>
      <c r="NKI234" s="77"/>
      <c r="NKJ234" s="77"/>
      <c r="NKK234" s="77"/>
      <c r="NKL234" s="77"/>
      <c r="NKM234" s="77"/>
      <c r="NKN234" s="77"/>
      <c r="NKO234" s="77"/>
      <c r="NKP234" s="77"/>
      <c r="NKQ234" s="77"/>
      <c r="NKR234" s="77"/>
      <c r="NKS234" s="77"/>
      <c r="NKT234" s="77"/>
      <c r="NKU234" s="77"/>
      <c r="NKV234" s="77"/>
      <c r="NKW234" s="77"/>
      <c r="NKX234" s="77"/>
      <c r="NKY234" s="77"/>
      <c r="NKZ234" s="77"/>
      <c r="NLA234" s="77"/>
      <c r="NLB234" s="77"/>
      <c r="NLC234" s="77"/>
      <c r="NLD234" s="77"/>
      <c r="NLE234" s="77"/>
      <c r="NLF234" s="77"/>
      <c r="NLG234" s="77"/>
      <c r="NLH234" s="77"/>
      <c r="NLI234" s="77"/>
      <c r="NLJ234" s="77"/>
      <c r="NLK234" s="77"/>
      <c r="NLL234" s="77"/>
      <c r="NLM234" s="77"/>
      <c r="NLN234" s="77"/>
      <c r="NLO234" s="77"/>
      <c r="NLP234" s="77"/>
      <c r="NLQ234" s="77"/>
      <c r="NLR234" s="77"/>
      <c r="NLS234" s="77"/>
      <c r="NLT234" s="77"/>
      <c r="NLU234" s="77"/>
      <c r="NLV234" s="77"/>
      <c r="NLW234" s="77"/>
      <c r="NLX234" s="77"/>
      <c r="NLY234" s="77"/>
      <c r="NLZ234" s="77"/>
      <c r="NMA234" s="77"/>
      <c r="NMB234" s="77"/>
      <c r="NMC234" s="77"/>
      <c r="NMD234" s="77"/>
      <c r="NME234" s="77"/>
      <c r="NMF234" s="77"/>
      <c r="NMG234" s="77"/>
      <c r="NMH234" s="77"/>
      <c r="NMI234" s="77"/>
      <c r="NMJ234" s="77"/>
      <c r="NMK234" s="77"/>
      <c r="NML234" s="77"/>
      <c r="NMM234" s="77"/>
      <c r="NMN234" s="77"/>
      <c r="NMO234" s="77"/>
      <c r="NMP234" s="77"/>
      <c r="NMQ234" s="77"/>
      <c r="NMR234" s="77"/>
      <c r="NMS234" s="77"/>
      <c r="NMT234" s="77"/>
      <c r="NMU234" s="77"/>
      <c r="NMV234" s="77"/>
      <c r="NMW234" s="77"/>
      <c r="NMX234" s="77"/>
      <c r="NMY234" s="77"/>
      <c r="NMZ234" s="77"/>
      <c r="NNA234" s="77"/>
      <c r="NNB234" s="77"/>
      <c r="NNC234" s="77"/>
      <c r="NND234" s="77"/>
      <c r="NNE234" s="77"/>
      <c r="NNF234" s="77"/>
      <c r="NNG234" s="77"/>
      <c r="NNH234" s="77"/>
      <c r="NNI234" s="77"/>
      <c r="NNJ234" s="77"/>
      <c r="NNK234" s="77"/>
      <c r="NNL234" s="77"/>
      <c r="NNM234" s="77"/>
      <c r="NNN234" s="77"/>
      <c r="NNO234" s="77"/>
      <c r="NNP234" s="77"/>
      <c r="NNQ234" s="77"/>
      <c r="NNR234" s="77"/>
      <c r="NNS234" s="77"/>
      <c r="NNT234" s="77"/>
      <c r="NNU234" s="77"/>
      <c r="NNV234" s="77"/>
      <c r="NNW234" s="77"/>
      <c r="NNX234" s="77"/>
      <c r="NNY234" s="77"/>
      <c r="NNZ234" s="77"/>
      <c r="NOA234" s="77"/>
      <c r="NOB234" s="77"/>
      <c r="NOC234" s="77"/>
      <c r="NOD234" s="77"/>
      <c r="NOE234" s="77"/>
      <c r="NOF234" s="77"/>
      <c r="NOG234" s="77"/>
      <c r="NOH234" s="77"/>
      <c r="NOI234" s="77"/>
      <c r="NOJ234" s="77"/>
      <c r="NOK234" s="77"/>
      <c r="NOL234" s="77"/>
      <c r="NOM234" s="77"/>
      <c r="NON234" s="77"/>
      <c r="NOO234" s="77"/>
      <c r="NOP234" s="77"/>
      <c r="NOQ234" s="77"/>
      <c r="NOR234" s="77"/>
      <c r="NOS234" s="77"/>
      <c r="NOT234" s="77"/>
      <c r="NOU234" s="77"/>
      <c r="NOV234" s="77"/>
      <c r="NOW234" s="77"/>
      <c r="NOX234" s="77"/>
      <c r="NOY234" s="77"/>
      <c r="NOZ234" s="77"/>
      <c r="NPA234" s="77"/>
      <c r="NPB234" s="77"/>
      <c r="NPC234" s="77"/>
      <c r="NPD234" s="77"/>
      <c r="NPE234" s="77"/>
      <c r="NPF234" s="77"/>
      <c r="NPG234" s="77"/>
      <c r="NPH234" s="77"/>
      <c r="NPI234" s="77"/>
      <c r="NPJ234" s="77"/>
      <c r="NPK234" s="77"/>
      <c r="NPL234" s="77"/>
      <c r="NPM234" s="77"/>
      <c r="NPN234" s="77"/>
      <c r="NPO234" s="77"/>
      <c r="NPP234" s="77"/>
      <c r="NPQ234" s="77"/>
      <c r="NPR234" s="77"/>
      <c r="NPS234" s="77"/>
      <c r="NPT234" s="77"/>
      <c r="NPU234" s="77"/>
      <c r="NPV234" s="77"/>
      <c r="NPW234" s="77"/>
      <c r="NPX234" s="77"/>
      <c r="NPY234" s="77"/>
      <c r="NPZ234" s="77"/>
      <c r="NQA234" s="77"/>
      <c r="NQB234" s="77"/>
      <c r="NQC234" s="77"/>
      <c r="NQD234" s="77"/>
      <c r="NQE234" s="77"/>
      <c r="NQF234" s="77"/>
      <c r="NQG234" s="77"/>
      <c r="NQH234" s="77"/>
      <c r="NQI234" s="77"/>
      <c r="NQJ234" s="77"/>
      <c r="NQK234" s="77"/>
      <c r="NQL234" s="77"/>
      <c r="NQM234" s="77"/>
      <c r="NQN234" s="77"/>
      <c r="NQO234" s="77"/>
      <c r="NQP234" s="77"/>
      <c r="NQQ234" s="77"/>
      <c r="NQR234" s="77"/>
      <c r="NQS234" s="77"/>
      <c r="NQT234" s="77"/>
      <c r="NQU234" s="77"/>
      <c r="NQV234" s="77"/>
      <c r="NQW234" s="77"/>
      <c r="NQX234" s="77"/>
      <c r="NQY234" s="77"/>
      <c r="NQZ234" s="77"/>
      <c r="NRA234" s="77"/>
      <c r="NRB234" s="77"/>
      <c r="NRC234" s="77"/>
      <c r="NRD234" s="77"/>
      <c r="NRE234" s="77"/>
      <c r="NRF234" s="77"/>
      <c r="NRG234" s="77"/>
      <c r="NRH234" s="77"/>
      <c r="NRI234" s="77"/>
      <c r="NRJ234" s="77"/>
      <c r="NRK234" s="77"/>
      <c r="NRL234" s="77"/>
      <c r="NRM234" s="77"/>
      <c r="NRN234" s="77"/>
      <c r="NRO234" s="77"/>
      <c r="NRP234" s="77"/>
      <c r="NRQ234" s="77"/>
      <c r="NRR234" s="77"/>
      <c r="NRS234" s="77"/>
      <c r="NRT234" s="77"/>
      <c r="NRU234" s="77"/>
      <c r="NRV234" s="77"/>
      <c r="NRW234" s="77"/>
      <c r="NRX234" s="77"/>
      <c r="NRY234" s="77"/>
      <c r="NRZ234" s="77"/>
      <c r="NSA234" s="77"/>
      <c r="NSB234" s="77"/>
      <c r="NSC234" s="77"/>
      <c r="NSD234" s="77"/>
      <c r="NSE234" s="77"/>
      <c r="NSF234" s="77"/>
      <c r="NSG234" s="77"/>
      <c r="NSH234" s="77"/>
      <c r="NSI234" s="77"/>
      <c r="NSJ234" s="77"/>
      <c r="NSK234" s="77"/>
      <c r="NSL234" s="77"/>
      <c r="NSM234" s="77"/>
      <c r="NSN234" s="77"/>
      <c r="NSO234" s="77"/>
      <c r="NSP234" s="77"/>
      <c r="NSQ234" s="77"/>
      <c r="NSR234" s="77"/>
      <c r="NSS234" s="77"/>
      <c r="NST234" s="77"/>
      <c r="NSU234" s="77"/>
      <c r="NSV234" s="77"/>
      <c r="NSW234" s="77"/>
      <c r="NSX234" s="77"/>
      <c r="NSY234" s="77"/>
      <c r="NSZ234" s="77"/>
      <c r="NTA234" s="77"/>
      <c r="NTB234" s="77"/>
      <c r="NTC234" s="77"/>
      <c r="NTD234" s="77"/>
      <c r="NTE234" s="77"/>
      <c r="NTF234" s="77"/>
      <c r="NTG234" s="77"/>
      <c r="NTH234" s="77"/>
      <c r="NTI234" s="77"/>
      <c r="NTJ234" s="77"/>
      <c r="NTK234" s="77"/>
      <c r="NTL234" s="77"/>
      <c r="NTM234" s="77"/>
      <c r="NTN234" s="77"/>
      <c r="NTO234" s="77"/>
      <c r="NTP234" s="77"/>
      <c r="NTQ234" s="77"/>
      <c r="NTR234" s="77"/>
      <c r="NTS234" s="77"/>
      <c r="NTT234" s="77"/>
      <c r="NTU234" s="77"/>
      <c r="NTV234" s="77"/>
      <c r="NTW234" s="77"/>
      <c r="NTX234" s="77"/>
      <c r="NTY234" s="77"/>
      <c r="NTZ234" s="77"/>
      <c r="NUA234" s="77"/>
      <c r="NUB234" s="77"/>
      <c r="NUC234" s="77"/>
      <c r="NUD234" s="77"/>
      <c r="NUE234" s="77"/>
      <c r="NUF234" s="77"/>
      <c r="NUG234" s="77"/>
      <c r="NUH234" s="77"/>
      <c r="NUI234" s="77"/>
      <c r="NUJ234" s="77"/>
      <c r="NUK234" s="77"/>
      <c r="NUL234" s="77"/>
      <c r="NUM234" s="77"/>
      <c r="NUN234" s="77"/>
      <c r="NUO234" s="77"/>
      <c r="NUP234" s="77"/>
      <c r="NUQ234" s="77"/>
      <c r="NUR234" s="77"/>
      <c r="NUS234" s="77"/>
      <c r="NUT234" s="77"/>
      <c r="NUU234" s="77"/>
      <c r="NUV234" s="77"/>
      <c r="NUW234" s="77"/>
      <c r="NUX234" s="77"/>
      <c r="NUY234" s="77"/>
      <c r="NUZ234" s="77"/>
      <c r="NVA234" s="77"/>
      <c r="NVB234" s="77"/>
      <c r="NVC234" s="77"/>
      <c r="NVD234" s="77"/>
      <c r="NVE234" s="77"/>
      <c r="NVF234" s="77"/>
      <c r="NVG234" s="77"/>
      <c r="NVH234" s="77"/>
      <c r="NVI234" s="77"/>
      <c r="NVJ234" s="77"/>
      <c r="NVK234" s="77"/>
      <c r="NVL234" s="77"/>
      <c r="NVM234" s="77"/>
      <c r="NVN234" s="77"/>
      <c r="NVO234" s="77"/>
      <c r="NVP234" s="77"/>
      <c r="NVQ234" s="77"/>
      <c r="NVR234" s="77"/>
      <c r="NVS234" s="77"/>
      <c r="NVT234" s="77"/>
      <c r="NVU234" s="77"/>
      <c r="NVV234" s="77"/>
      <c r="NVW234" s="77"/>
      <c r="NVX234" s="77"/>
      <c r="NVY234" s="77"/>
      <c r="NVZ234" s="77"/>
      <c r="NWA234" s="77"/>
      <c r="NWB234" s="77"/>
      <c r="NWC234" s="77"/>
      <c r="NWD234" s="77"/>
      <c r="NWE234" s="77"/>
      <c r="NWF234" s="77"/>
      <c r="NWG234" s="77"/>
      <c r="NWH234" s="77"/>
      <c r="NWI234" s="77"/>
      <c r="NWJ234" s="77"/>
      <c r="NWK234" s="77"/>
      <c r="NWL234" s="77"/>
      <c r="NWM234" s="77"/>
      <c r="NWN234" s="77"/>
      <c r="NWO234" s="77"/>
      <c r="NWP234" s="77"/>
      <c r="NWQ234" s="77"/>
      <c r="NWR234" s="77"/>
      <c r="NWS234" s="77"/>
      <c r="NWT234" s="77"/>
      <c r="NWU234" s="77"/>
      <c r="NWV234" s="77"/>
      <c r="NWW234" s="77"/>
      <c r="NWX234" s="77"/>
      <c r="NWY234" s="77"/>
      <c r="NWZ234" s="77"/>
      <c r="NXA234" s="77"/>
      <c r="NXB234" s="77"/>
      <c r="NXC234" s="77"/>
      <c r="NXD234" s="77"/>
      <c r="NXE234" s="77"/>
      <c r="NXF234" s="77"/>
      <c r="NXG234" s="77"/>
      <c r="NXH234" s="77"/>
      <c r="NXI234" s="77"/>
      <c r="NXJ234" s="77"/>
      <c r="NXK234" s="77"/>
      <c r="NXL234" s="77"/>
      <c r="NXM234" s="77"/>
      <c r="NXN234" s="77"/>
      <c r="NXO234" s="77"/>
      <c r="NXP234" s="77"/>
      <c r="NXQ234" s="77"/>
      <c r="NXR234" s="77"/>
      <c r="NXS234" s="77"/>
      <c r="NXT234" s="77"/>
      <c r="NXU234" s="77"/>
      <c r="NXV234" s="77"/>
      <c r="NXW234" s="77"/>
      <c r="NXX234" s="77"/>
      <c r="NXY234" s="77"/>
      <c r="NXZ234" s="77"/>
      <c r="NYA234" s="77"/>
      <c r="NYB234" s="77"/>
      <c r="NYC234" s="77"/>
      <c r="NYD234" s="77"/>
      <c r="NYE234" s="77"/>
      <c r="NYF234" s="77"/>
      <c r="NYG234" s="77"/>
      <c r="NYH234" s="77"/>
      <c r="NYI234" s="77"/>
      <c r="NYJ234" s="77"/>
      <c r="NYK234" s="77"/>
      <c r="NYL234" s="77"/>
      <c r="NYM234" s="77"/>
      <c r="NYN234" s="77"/>
      <c r="NYO234" s="77"/>
      <c r="NYP234" s="77"/>
      <c r="NYQ234" s="77"/>
      <c r="NYR234" s="77"/>
      <c r="NYS234" s="77"/>
      <c r="NYT234" s="77"/>
      <c r="NYU234" s="77"/>
      <c r="NYV234" s="77"/>
      <c r="NYW234" s="77"/>
      <c r="NYX234" s="77"/>
      <c r="NYY234" s="77"/>
      <c r="NYZ234" s="77"/>
      <c r="NZA234" s="77"/>
      <c r="NZB234" s="77"/>
      <c r="NZC234" s="77"/>
      <c r="NZD234" s="77"/>
      <c r="NZE234" s="77"/>
      <c r="NZF234" s="77"/>
      <c r="NZG234" s="77"/>
      <c r="NZH234" s="77"/>
      <c r="NZI234" s="77"/>
      <c r="NZJ234" s="77"/>
      <c r="NZK234" s="77"/>
      <c r="NZL234" s="77"/>
      <c r="NZM234" s="77"/>
      <c r="NZN234" s="77"/>
      <c r="NZO234" s="77"/>
      <c r="NZP234" s="77"/>
      <c r="NZQ234" s="77"/>
      <c r="NZR234" s="77"/>
      <c r="NZS234" s="77"/>
      <c r="NZT234" s="77"/>
      <c r="NZU234" s="77"/>
      <c r="NZV234" s="77"/>
      <c r="NZW234" s="77"/>
      <c r="NZX234" s="77"/>
      <c r="NZY234" s="77"/>
      <c r="NZZ234" s="77"/>
      <c r="OAA234" s="77"/>
      <c r="OAB234" s="77"/>
      <c r="OAC234" s="77"/>
      <c r="OAD234" s="77"/>
      <c r="OAE234" s="77"/>
      <c r="OAF234" s="77"/>
      <c r="OAG234" s="77"/>
      <c r="OAH234" s="77"/>
      <c r="OAI234" s="77"/>
      <c r="OAJ234" s="77"/>
      <c r="OAK234" s="77"/>
      <c r="OAL234" s="77"/>
      <c r="OAM234" s="77"/>
      <c r="OAN234" s="77"/>
      <c r="OAO234" s="77"/>
      <c r="OAP234" s="77"/>
      <c r="OAQ234" s="77"/>
      <c r="OAR234" s="77"/>
      <c r="OAS234" s="77"/>
      <c r="OAT234" s="77"/>
      <c r="OAU234" s="77"/>
      <c r="OAV234" s="77"/>
      <c r="OAW234" s="77"/>
      <c r="OAX234" s="77"/>
      <c r="OAY234" s="77"/>
      <c r="OAZ234" s="77"/>
      <c r="OBA234" s="77"/>
      <c r="OBB234" s="77"/>
      <c r="OBC234" s="77"/>
      <c r="OBD234" s="77"/>
      <c r="OBE234" s="77"/>
      <c r="OBF234" s="77"/>
      <c r="OBG234" s="77"/>
      <c r="OBH234" s="77"/>
      <c r="OBI234" s="77"/>
      <c r="OBJ234" s="77"/>
      <c r="OBK234" s="77"/>
      <c r="OBL234" s="77"/>
      <c r="OBM234" s="77"/>
      <c r="OBN234" s="77"/>
      <c r="OBO234" s="77"/>
      <c r="OBP234" s="77"/>
      <c r="OBQ234" s="77"/>
      <c r="OBR234" s="77"/>
      <c r="OBS234" s="77"/>
      <c r="OBT234" s="77"/>
      <c r="OBU234" s="77"/>
      <c r="OBV234" s="77"/>
      <c r="OBW234" s="77"/>
      <c r="OBX234" s="77"/>
      <c r="OBY234" s="77"/>
      <c r="OBZ234" s="77"/>
      <c r="OCA234" s="77"/>
      <c r="OCB234" s="77"/>
      <c r="OCC234" s="77"/>
      <c r="OCD234" s="77"/>
      <c r="OCE234" s="77"/>
      <c r="OCF234" s="77"/>
      <c r="OCG234" s="77"/>
      <c r="OCH234" s="77"/>
      <c r="OCI234" s="77"/>
      <c r="OCJ234" s="77"/>
      <c r="OCK234" s="77"/>
      <c r="OCL234" s="77"/>
      <c r="OCM234" s="77"/>
      <c r="OCN234" s="77"/>
      <c r="OCO234" s="77"/>
      <c r="OCP234" s="77"/>
      <c r="OCQ234" s="77"/>
      <c r="OCR234" s="77"/>
      <c r="OCS234" s="77"/>
      <c r="OCT234" s="77"/>
      <c r="OCU234" s="77"/>
      <c r="OCV234" s="77"/>
      <c r="OCW234" s="77"/>
      <c r="OCX234" s="77"/>
      <c r="OCY234" s="77"/>
      <c r="OCZ234" s="77"/>
      <c r="ODA234" s="77"/>
      <c r="ODB234" s="77"/>
      <c r="ODC234" s="77"/>
      <c r="ODD234" s="77"/>
      <c r="ODE234" s="77"/>
      <c r="ODF234" s="77"/>
      <c r="ODG234" s="77"/>
      <c r="ODH234" s="77"/>
      <c r="ODI234" s="77"/>
      <c r="ODJ234" s="77"/>
      <c r="ODK234" s="77"/>
      <c r="ODL234" s="77"/>
      <c r="ODM234" s="77"/>
      <c r="ODN234" s="77"/>
      <c r="ODO234" s="77"/>
      <c r="ODP234" s="77"/>
      <c r="ODQ234" s="77"/>
      <c r="ODR234" s="77"/>
      <c r="ODS234" s="77"/>
      <c r="ODT234" s="77"/>
      <c r="ODU234" s="77"/>
      <c r="ODV234" s="77"/>
      <c r="ODW234" s="77"/>
      <c r="ODX234" s="77"/>
      <c r="ODY234" s="77"/>
      <c r="ODZ234" s="77"/>
      <c r="OEA234" s="77"/>
      <c r="OEB234" s="77"/>
      <c r="OEC234" s="77"/>
      <c r="OED234" s="77"/>
      <c r="OEE234" s="77"/>
      <c r="OEF234" s="77"/>
      <c r="OEG234" s="77"/>
      <c r="OEH234" s="77"/>
      <c r="OEI234" s="77"/>
      <c r="OEJ234" s="77"/>
      <c r="OEK234" s="77"/>
      <c r="OEL234" s="77"/>
      <c r="OEM234" s="77"/>
      <c r="OEN234" s="77"/>
      <c r="OEO234" s="77"/>
      <c r="OEP234" s="77"/>
      <c r="OEQ234" s="77"/>
      <c r="OER234" s="77"/>
      <c r="OES234" s="77"/>
      <c r="OET234" s="77"/>
      <c r="OEU234" s="77"/>
      <c r="OEV234" s="77"/>
      <c r="OEW234" s="77"/>
      <c r="OEX234" s="77"/>
      <c r="OEY234" s="77"/>
      <c r="OEZ234" s="77"/>
      <c r="OFA234" s="77"/>
      <c r="OFB234" s="77"/>
      <c r="OFC234" s="77"/>
      <c r="OFD234" s="77"/>
      <c r="OFE234" s="77"/>
      <c r="OFF234" s="77"/>
      <c r="OFG234" s="77"/>
      <c r="OFH234" s="77"/>
      <c r="OFI234" s="77"/>
      <c r="OFJ234" s="77"/>
      <c r="OFK234" s="77"/>
      <c r="OFL234" s="77"/>
      <c r="OFM234" s="77"/>
      <c r="OFN234" s="77"/>
      <c r="OFO234" s="77"/>
      <c r="OFP234" s="77"/>
      <c r="OFQ234" s="77"/>
      <c r="OFR234" s="77"/>
      <c r="OFS234" s="77"/>
      <c r="OFT234" s="77"/>
      <c r="OFU234" s="77"/>
      <c r="OFV234" s="77"/>
      <c r="OFW234" s="77"/>
      <c r="OFX234" s="77"/>
      <c r="OFY234" s="77"/>
      <c r="OFZ234" s="77"/>
      <c r="OGA234" s="77"/>
      <c r="OGB234" s="77"/>
      <c r="OGC234" s="77"/>
      <c r="OGD234" s="77"/>
      <c r="OGE234" s="77"/>
      <c r="OGF234" s="77"/>
      <c r="OGG234" s="77"/>
      <c r="OGH234" s="77"/>
      <c r="OGI234" s="77"/>
      <c r="OGJ234" s="77"/>
      <c r="OGK234" s="77"/>
      <c r="OGL234" s="77"/>
      <c r="OGM234" s="77"/>
      <c r="OGN234" s="77"/>
      <c r="OGO234" s="77"/>
      <c r="OGP234" s="77"/>
      <c r="OGQ234" s="77"/>
      <c r="OGR234" s="77"/>
      <c r="OGS234" s="77"/>
      <c r="OGT234" s="77"/>
      <c r="OGU234" s="77"/>
      <c r="OGV234" s="77"/>
      <c r="OGW234" s="77"/>
      <c r="OGX234" s="77"/>
      <c r="OGY234" s="77"/>
      <c r="OGZ234" s="77"/>
      <c r="OHA234" s="77"/>
      <c r="OHB234" s="77"/>
      <c r="OHC234" s="77"/>
      <c r="OHD234" s="77"/>
      <c r="OHE234" s="77"/>
      <c r="OHF234" s="77"/>
      <c r="OHG234" s="77"/>
      <c r="OHH234" s="77"/>
      <c r="OHI234" s="77"/>
      <c r="OHJ234" s="77"/>
      <c r="OHK234" s="77"/>
      <c r="OHL234" s="77"/>
      <c r="OHM234" s="77"/>
      <c r="OHN234" s="77"/>
      <c r="OHO234" s="77"/>
      <c r="OHP234" s="77"/>
      <c r="OHQ234" s="77"/>
      <c r="OHR234" s="77"/>
      <c r="OHS234" s="77"/>
      <c r="OHT234" s="77"/>
      <c r="OHU234" s="77"/>
      <c r="OHV234" s="77"/>
      <c r="OHW234" s="77"/>
      <c r="OHX234" s="77"/>
      <c r="OHY234" s="77"/>
      <c r="OHZ234" s="77"/>
      <c r="OIA234" s="77"/>
      <c r="OIB234" s="77"/>
      <c r="OIC234" s="77"/>
      <c r="OID234" s="77"/>
      <c r="OIE234" s="77"/>
      <c r="OIF234" s="77"/>
      <c r="OIG234" s="77"/>
      <c r="OIH234" s="77"/>
      <c r="OII234" s="77"/>
      <c r="OIJ234" s="77"/>
      <c r="OIK234" s="77"/>
      <c r="OIL234" s="77"/>
      <c r="OIM234" s="77"/>
      <c r="OIN234" s="77"/>
      <c r="OIO234" s="77"/>
      <c r="OIP234" s="77"/>
      <c r="OIQ234" s="77"/>
      <c r="OIR234" s="77"/>
      <c r="OIS234" s="77"/>
      <c r="OIT234" s="77"/>
      <c r="OIU234" s="77"/>
      <c r="OIV234" s="77"/>
      <c r="OIW234" s="77"/>
      <c r="OIX234" s="77"/>
      <c r="OIY234" s="77"/>
      <c r="OIZ234" s="77"/>
      <c r="OJA234" s="77"/>
      <c r="OJB234" s="77"/>
      <c r="OJC234" s="77"/>
      <c r="OJD234" s="77"/>
      <c r="OJE234" s="77"/>
      <c r="OJF234" s="77"/>
      <c r="OJG234" s="77"/>
      <c r="OJH234" s="77"/>
      <c r="OJI234" s="77"/>
      <c r="OJJ234" s="77"/>
      <c r="OJK234" s="77"/>
      <c r="OJL234" s="77"/>
      <c r="OJM234" s="77"/>
      <c r="OJN234" s="77"/>
      <c r="OJO234" s="77"/>
      <c r="OJP234" s="77"/>
      <c r="OJQ234" s="77"/>
      <c r="OJR234" s="77"/>
      <c r="OJS234" s="77"/>
      <c r="OJT234" s="77"/>
      <c r="OJU234" s="77"/>
      <c r="OJV234" s="77"/>
      <c r="OJW234" s="77"/>
      <c r="OJX234" s="77"/>
      <c r="OJY234" s="77"/>
      <c r="OJZ234" s="77"/>
      <c r="OKA234" s="77"/>
      <c r="OKB234" s="77"/>
      <c r="OKC234" s="77"/>
      <c r="OKD234" s="77"/>
      <c r="OKE234" s="77"/>
      <c r="OKF234" s="77"/>
      <c r="OKG234" s="77"/>
      <c r="OKH234" s="77"/>
      <c r="OKI234" s="77"/>
      <c r="OKJ234" s="77"/>
      <c r="OKK234" s="77"/>
      <c r="OKL234" s="77"/>
      <c r="OKM234" s="77"/>
      <c r="OKN234" s="77"/>
      <c r="OKO234" s="77"/>
      <c r="OKP234" s="77"/>
      <c r="OKQ234" s="77"/>
      <c r="OKR234" s="77"/>
      <c r="OKS234" s="77"/>
      <c r="OKT234" s="77"/>
      <c r="OKU234" s="77"/>
      <c r="OKV234" s="77"/>
      <c r="OKW234" s="77"/>
      <c r="OKX234" s="77"/>
      <c r="OKY234" s="77"/>
      <c r="OKZ234" s="77"/>
      <c r="OLA234" s="77"/>
      <c r="OLB234" s="77"/>
      <c r="OLC234" s="77"/>
      <c r="OLD234" s="77"/>
      <c r="OLE234" s="77"/>
      <c r="OLF234" s="77"/>
      <c r="OLG234" s="77"/>
      <c r="OLH234" s="77"/>
      <c r="OLI234" s="77"/>
      <c r="OLJ234" s="77"/>
      <c r="OLK234" s="77"/>
      <c r="OLL234" s="77"/>
      <c r="OLM234" s="77"/>
      <c r="OLN234" s="77"/>
      <c r="OLO234" s="77"/>
      <c r="OLP234" s="77"/>
      <c r="OLQ234" s="77"/>
      <c r="OLR234" s="77"/>
      <c r="OLS234" s="77"/>
      <c r="OLT234" s="77"/>
      <c r="OLU234" s="77"/>
      <c r="OLV234" s="77"/>
      <c r="OLW234" s="77"/>
      <c r="OLX234" s="77"/>
      <c r="OLY234" s="77"/>
      <c r="OLZ234" s="77"/>
      <c r="OMA234" s="77"/>
      <c r="OMB234" s="77"/>
      <c r="OMC234" s="77"/>
      <c r="OMD234" s="77"/>
      <c r="OME234" s="77"/>
      <c r="OMF234" s="77"/>
      <c r="OMG234" s="77"/>
      <c r="OMH234" s="77"/>
      <c r="OMI234" s="77"/>
      <c r="OMJ234" s="77"/>
      <c r="OMK234" s="77"/>
      <c r="OML234" s="77"/>
      <c r="OMM234" s="77"/>
      <c r="OMN234" s="77"/>
      <c r="OMO234" s="77"/>
      <c r="OMP234" s="77"/>
      <c r="OMQ234" s="77"/>
      <c r="OMR234" s="77"/>
      <c r="OMS234" s="77"/>
      <c r="OMT234" s="77"/>
      <c r="OMU234" s="77"/>
      <c r="OMV234" s="77"/>
      <c r="OMW234" s="77"/>
      <c r="OMX234" s="77"/>
      <c r="OMY234" s="77"/>
      <c r="OMZ234" s="77"/>
      <c r="ONA234" s="77"/>
      <c r="ONB234" s="77"/>
      <c r="ONC234" s="77"/>
      <c r="OND234" s="77"/>
      <c r="ONE234" s="77"/>
      <c r="ONF234" s="77"/>
      <c r="ONG234" s="77"/>
      <c r="ONH234" s="77"/>
      <c r="ONI234" s="77"/>
      <c r="ONJ234" s="77"/>
      <c r="ONK234" s="77"/>
      <c r="ONL234" s="77"/>
      <c r="ONM234" s="77"/>
      <c r="ONN234" s="77"/>
      <c r="ONO234" s="77"/>
      <c r="ONP234" s="77"/>
      <c r="ONQ234" s="77"/>
      <c r="ONR234" s="77"/>
      <c r="ONS234" s="77"/>
      <c r="ONT234" s="77"/>
      <c r="ONU234" s="77"/>
      <c r="ONV234" s="77"/>
      <c r="ONW234" s="77"/>
      <c r="ONX234" s="77"/>
      <c r="ONY234" s="77"/>
      <c r="ONZ234" s="77"/>
      <c r="OOA234" s="77"/>
      <c r="OOB234" s="77"/>
      <c r="OOC234" s="77"/>
      <c r="OOD234" s="77"/>
      <c r="OOE234" s="77"/>
      <c r="OOF234" s="77"/>
      <c r="OOG234" s="77"/>
      <c r="OOH234" s="77"/>
      <c r="OOI234" s="77"/>
      <c r="OOJ234" s="77"/>
      <c r="OOK234" s="77"/>
      <c r="OOL234" s="77"/>
      <c r="OOM234" s="77"/>
      <c r="OON234" s="77"/>
      <c r="OOO234" s="77"/>
      <c r="OOP234" s="77"/>
      <c r="OOQ234" s="77"/>
      <c r="OOR234" s="77"/>
      <c r="OOS234" s="77"/>
      <c r="OOT234" s="77"/>
      <c r="OOU234" s="77"/>
      <c r="OOV234" s="77"/>
      <c r="OOW234" s="77"/>
      <c r="OOX234" s="77"/>
      <c r="OOY234" s="77"/>
      <c r="OOZ234" s="77"/>
      <c r="OPA234" s="77"/>
      <c r="OPB234" s="77"/>
      <c r="OPC234" s="77"/>
      <c r="OPD234" s="77"/>
      <c r="OPE234" s="77"/>
      <c r="OPF234" s="77"/>
      <c r="OPG234" s="77"/>
      <c r="OPH234" s="77"/>
      <c r="OPI234" s="77"/>
      <c r="OPJ234" s="77"/>
      <c r="OPK234" s="77"/>
      <c r="OPL234" s="77"/>
      <c r="OPM234" s="77"/>
      <c r="OPN234" s="77"/>
      <c r="OPO234" s="77"/>
      <c r="OPP234" s="77"/>
      <c r="OPQ234" s="77"/>
      <c r="OPR234" s="77"/>
      <c r="OPS234" s="77"/>
      <c r="OPT234" s="77"/>
      <c r="OPU234" s="77"/>
      <c r="OPV234" s="77"/>
      <c r="OPW234" s="77"/>
      <c r="OPX234" s="77"/>
      <c r="OPY234" s="77"/>
      <c r="OPZ234" s="77"/>
      <c r="OQA234" s="77"/>
      <c r="OQB234" s="77"/>
      <c r="OQC234" s="77"/>
      <c r="OQD234" s="77"/>
      <c r="OQE234" s="77"/>
      <c r="OQF234" s="77"/>
      <c r="OQG234" s="77"/>
      <c r="OQH234" s="77"/>
      <c r="OQI234" s="77"/>
      <c r="OQJ234" s="77"/>
      <c r="OQK234" s="77"/>
      <c r="OQL234" s="77"/>
      <c r="OQM234" s="77"/>
      <c r="OQN234" s="77"/>
      <c r="OQO234" s="77"/>
      <c r="OQP234" s="77"/>
      <c r="OQQ234" s="77"/>
      <c r="OQR234" s="77"/>
      <c r="OQS234" s="77"/>
      <c r="OQT234" s="77"/>
      <c r="OQU234" s="77"/>
      <c r="OQV234" s="77"/>
      <c r="OQW234" s="77"/>
      <c r="OQX234" s="77"/>
      <c r="OQY234" s="77"/>
      <c r="OQZ234" s="77"/>
      <c r="ORA234" s="77"/>
      <c r="ORB234" s="77"/>
      <c r="ORC234" s="77"/>
      <c r="ORD234" s="77"/>
      <c r="ORE234" s="77"/>
      <c r="ORF234" s="77"/>
      <c r="ORG234" s="77"/>
      <c r="ORH234" s="77"/>
      <c r="ORI234" s="77"/>
      <c r="ORJ234" s="77"/>
      <c r="ORK234" s="77"/>
      <c r="ORL234" s="77"/>
      <c r="ORM234" s="77"/>
      <c r="ORN234" s="77"/>
      <c r="ORO234" s="77"/>
      <c r="ORP234" s="77"/>
      <c r="ORQ234" s="77"/>
      <c r="ORR234" s="77"/>
      <c r="ORS234" s="77"/>
      <c r="ORT234" s="77"/>
      <c r="ORU234" s="77"/>
      <c r="ORV234" s="77"/>
      <c r="ORW234" s="77"/>
      <c r="ORX234" s="77"/>
      <c r="ORY234" s="77"/>
      <c r="ORZ234" s="77"/>
      <c r="OSA234" s="77"/>
      <c r="OSB234" s="77"/>
      <c r="OSC234" s="77"/>
      <c r="OSD234" s="77"/>
      <c r="OSE234" s="77"/>
      <c r="OSF234" s="77"/>
      <c r="OSG234" s="77"/>
      <c r="OSH234" s="77"/>
      <c r="OSI234" s="77"/>
      <c r="OSJ234" s="77"/>
      <c r="OSK234" s="77"/>
      <c r="OSL234" s="77"/>
      <c r="OSM234" s="77"/>
      <c r="OSN234" s="77"/>
      <c r="OSO234" s="77"/>
      <c r="OSP234" s="77"/>
      <c r="OSQ234" s="77"/>
      <c r="OSR234" s="77"/>
      <c r="OSS234" s="77"/>
      <c r="OST234" s="77"/>
      <c r="OSU234" s="77"/>
      <c r="OSV234" s="77"/>
      <c r="OSW234" s="77"/>
      <c r="OSX234" s="77"/>
      <c r="OSY234" s="77"/>
      <c r="OSZ234" s="77"/>
      <c r="OTA234" s="77"/>
      <c r="OTB234" s="77"/>
      <c r="OTC234" s="77"/>
      <c r="OTD234" s="77"/>
      <c r="OTE234" s="77"/>
      <c r="OTF234" s="77"/>
      <c r="OTG234" s="77"/>
      <c r="OTH234" s="77"/>
      <c r="OTI234" s="77"/>
      <c r="OTJ234" s="77"/>
      <c r="OTK234" s="77"/>
      <c r="OTL234" s="77"/>
      <c r="OTM234" s="77"/>
      <c r="OTN234" s="77"/>
      <c r="OTO234" s="77"/>
      <c r="OTP234" s="77"/>
      <c r="OTQ234" s="77"/>
      <c r="OTR234" s="77"/>
      <c r="OTS234" s="77"/>
      <c r="OTT234" s="77"/>
      <c r="OTU234" s="77"/>
      <c r="OTV234" s="77"/>
      <c r="OTW234" s="77"/>
      <c r="OTX234" s="77"/>
      <c r="OTY234" s="77"/>
      <c r="OTZ234" s="77"/>
      <c r="OUA234" s="77"/>
      <c r="OUB234" s="77"/>
      <c r="OUC234" s="77"/>
      <c r="OUD234" s="77"/>
      <c r="OUE234" s="77"/>
      <c r="OUF234" s="77"/>
      <c r="OUG234" s="77"/>
      <c r="OUH234" s="77"/>
      <c r="OUI234" s="77"/>
      <c r="OUJ234" s="77"/>
      <c r="OUK234" s="77"/>
      <c r="OUL234" s="77"/>
      <c r="OUM234" s="77"/>
      <c r="OUN234" s="77"/>
      <c r="OUO234" s="77"/>
      <c r="OUP234" s="77"/>
      <c r="OUQ234" s="77"/>
      <c r="OUR234" s="77"/>
      <c r="OUS234" s="77"/>
      <c r="OUT234" s="77"/>
      <c r="OUU234" s="77"/>
      <c r="OUV234" s="77"/>
      <c r="OUW234" s="77"/>
      <c r="OUX234" s="77"/>
      <c r="OUY234" s="77"/>
      <c r="OUZ234" s="77"/>
      <c r="OVA234" s="77"/>
      <c r="OVB234" s="77"/>
      <c r="OVC234" s="77"/>
      <c r="OVD234" s="77"/>
      <c r="OVE234" s="77"/>
      <c r="OVF234" s="77"/>
      <c r="OVG234" s="77"/>
      <c r="OVH234" s="77"/>
      <c r="OVI234" s="77"/>
      <c r="OVJ234" s="77"/>
      <c r="OVK234" s="77"/>
      <c r="OVL234" s="77"/>
      <c r="OVM234" s="77"/>
      <c r="OVN234" s="77"/>
      <c r="OVO234" s="77"/>
      <c r="OVP234" s="77"/>
      <c r="OVQ234" s="77"/>
      <c r="OVR234" s="77"/>
      <c r="OVS234" s="77"/>
      <c r="OVT234" s="77"/>
      <c r="OVU234" s="77"/>
      <c r="OVV234" s="77"/>
      <c r="OVW234" s="77"/>
      <c r="OVX234" s="77"/>
      <c r="OVY234" s="77"/>
      <c r="OVZ234" s="77"/>
      <c r="OWA234" s="77"/>
      <c r="OWB234" s="77"/>
      <c r="OWC234" s="77"/>
      <c r="OWD234" s="77"/>
      <c r="OWE234" s="77"/>
      <c r="OWF234" s="77"/>
      <c r="OWG234" s="77"/>
      <c r="OWH234" s="77"/>
      <c r="OWI234" s="77"/>
      <c r="OWJ234" s="77"/>
      <c r="OWK234" s="77"/>
      <c r="OWL234" s="77"/>
      <c r="OWM234" s="77"/>
      <c r="OWN234" s="77"/>
      <c r="OWO234" s="77"/>
      <c r="OWP234" s="77"/>
      <c r="OWQ234" s="77"/>
      <c r="OWR234" s="77"/>
      <c r="OWS234" s="77"/>
      <c r="OWT234" s="77"/>
      <c r="OWU234" s="77"/>
      <c r="OWV234" s="77"/>
      <c r="OWW234" s="77"/>
      <c r="OWX234" s="77"/>
      <c r="OWY234" s="77"/>
      <c r="OWZ234" s="77"/>
      <c r="OXA234" s="77"/>
      <c r="OXB234" s="77"/>
      <c r="OXC234" s="77"/>
      <c r="OXD234" s="77"/>
      <c r="OXE234" s="77"/>
      <c r="OXF234" s="77"/>
      <c r="OXG234" s="77"/>
      <c r="OXH234" s="77"/>
      <c r="OXI234" s="77"/>
      <c r="OXJ234" s="77"/>
      <c r="OXK234" s="77"/>
      <c r="OXL234" s="77"/>
      <c r="OXM234" s="77"/>
      <c r="OXN234" s="77"/>
      <c r="OXO234" s="77"/>
      <c r="OXP234" s="77"/>
      <c r="OXQ234" s="77"/>
      <c r="OXR234" s="77"/>
      <c r="OXS234" s="77"/>
      <c r="OXT234" s="77"/>
      <c r="OXU234" s="77"/>
      <c r="OXV234" s="77"/>
      <c r="OXW234" s="77"/>
      <c r="OXX234" s="77"/>
      <c r="OXY234" s="77"/>
      <c r="OXZ234" s="77"/>
      <c r="OYA234" s="77"/>
      <c r="OYB234" s="77"/>
      <c r="OYC234" s="77"/>
      <c r="OYD234" s="77"/>
      <c r="OYE234" s="77"/>
      <c r="OYF234" s="77"/>
      <c r="OYG234" s="77"/>
      <c r="OYH234" s="77"/>
      <c r="OYI234" s="77"/>
      <c r="OYJ234" s="77"/>
      <c r="OYK234" s="77"/>
      <c r="OYL234" s="77"/>
      <c r="OYM234" s="77"/>
      <c r="OYN234" s="77"/>
      <c r="OYO234" s="77"/>
      <c r="OYP234" s="77"/>
      <c r="OYQ234" s="77"/>
      <c r="OYR234" s="77"/>
      <c r="OYS234" s="77"/>
      <c r="OYT234" s="77"/>
      <c r="OYU234" s="77"/>
      <c r="OYV234" s="77"/>
      <c r="OYW234" s="77"/>
      <c r="OYX234" s="77"/>
      <c r="OYY234" s="77"/>
      <c r="OYZ234" s="77"/>
      <c r="OZA234" s="77"/>
      <c r="OZB234" s="77"/>
      <c r="OZC234" s="77"/>
      <c r="OZD234" s="77"/>
      <c r="OZE234" s="77"/>
      <c r="OZF234" s="77"/>
      <c r="OZG234" s="77"/>
      <c r="OZH234" s="77"/>
      <c r="OZI234" s="77"/>
      <c r="OZJ234" s="77"/>
      <c r="OZK234" s="77"/>
      <c r="OZL234" s="77"/>
      <c r="OZM234" s="77"/>
      <c r="OZN234" s="77"/>
      <c r="OZO234" s="77"/>
      <c r="OZP234" s="77"/>
      <c r="OZQ234" s="77"/>
      <c r="OZR234" s="77"/>
      <c r="OZS234" s="77"/>
      <c r="OZT234" s="77"/>
      <c r="OZU234" s="77"/>
      <c r="OZV234" s="77"/>
      <c r="OZW234" s="77"/>
      <c r="OZX234" s="77"/>
      <c r="OZY234" s="77"/>
      <c r="OZZ234" s="77"/>
      <c r="PAA234" s="77"/>
      <c r="PAB234" s="77"/>
      <c r="PAC234" s="77"/>
      <c r="PAD234" s="77"/>
      <c r="PAE234" s="77"/>
      <c r="PAF234" s="77"/>
      <c r="PAG234" s="77"/>
      <c r="PAH234" s="77"/>
      <c r="PAI234" s="77"/>
      <c r="PAJ234" s="77"/>
      <c r="PAK234" s="77"/>
      <c r="PAL234" s="77"/>
      <c r="PAM234" s="77"/>
      <c r="PAN234" s="77"/>
      <c r="PAO234" s="77"/>
      <c r="PAP234" s="77"/>
      <c r="PAQ234" s="77"/>
      <c r="PAR234" s="77"/>
      <c r="PAS234" s="77"/>
      <c r="PAT234" s="77"/>
      <c r="PAU234" s="77"/>
      <c r="PAV234" s="77"/>
      <c r="PAW234" s="77"/>
      <c r="PAX234" s="77"/>
      <c r="PAY234" s="77"/>
      <c r="PAZ234" s="77"/>
      <c r="PBA234" s="77"/>
      <c r="PBB234" s="77"/>
      <c r="PBC234" s="77"/>
      <c r="PBD234" s="77"/>
      <c r="PBE234" s="77"/>
      <c r="PBF234" s="77"/>
      <c r="PBG234" s="77"/>
      <c r="PBH234" s="77"/>
      <c r="PBI234" s="77"/>
      <c r="PBJ234" s="77"/>
      <c r="PBK234" s="77"/>
      <c r="PBL234" s="77"/>
      <c r="PBM234" s="77"/>
      <c r="PBN234" s="77"/>
      <c r="PBO234" s="77"/>
      <c r="PBP234" s="77"/>
      <c r="PBQ234" s="77"/>
      <c r="PBR234" s="77"/>
      <c r="PBS234" s="77"/>
      <c r="PBT234" s="77"/>
      <c r="PBU234" s="77"/>
      <c r="PBV234" s="77"/>
      <c r="PBW234" s="77"/>
      <c r="PBX234" s="77"/>
      <c r="PBY234" s="77"/>
      <c r="PBZ234" s="77"/>
      <c r="PCA234" s="77"/>
      <c r="PCB234" s="77"/>
      <c r="PCC234" s="77"/>
      <c r="PCD234" s="77"/>
      <c r="PCE234" s="77"/>
      <c r="PCF234" s="77"/>
      <c r="PCG234" s="77"/>
      <c r="PCH234" s="77"/>
      <c r="PCI234" s="77"/>
      <c r="PCJ234" s="77"/>
      <c r="PCK234" s="77"/>
      <c r="PCL234" s="77"/>
      <c r="PCM234" s="77"/>
      <c r="PCN234" s="77"/>
      <c r="PCO234" s="77"/>
      <c r="PCP234" s="77"/>
      <c r="PCQ234" s="77"/>
      <c r="PCR234" s="77"/>
      <c r="PCS234" s="77"/>
      <c r="PCT234" s="77"/>
      <c r="PCU234" s="77"/>
      <c r="PCV234" s="77"/>
      <c r="PCW234" s="77"/>
      <c r="PCX234" s="77"/>
      <c r="PCY234" s="77"/>
      <c r="PCZ234" s="77"/>
      <c r="PDA234" s="77"/>
      <c r="PDB234" s="77"/>
      <c r="PDC234" s="77"/>
      <c r="PDD234" s="77"/>
      <c r="PDE234" s="77"/>
      <c r="PDF234" s="77"/>
      <c r="PDG234" s="77"/>
      <c r="PDH234" s="77"/>
      <c r="PDI234" s="77"/>
      <c r="PDJ234" s="77"/>
      <c r="PDK234" s="77"/>
      <c r="PDL234" s="77"/>
      <c r="PDM234" s="77"/>
      <c r="PDN234" s="77"/>
      <c r="PDO234" s="77"/>
      <c r="PDP234" s="77"/>
      <c r="PDQ234" s="77"/>
      <c r="PDR234" s="77"/>
      <c r="PDS234" s="77"/>
      <c r="PDT234" s="77"/>
      <c r="PDU234" s="77"/>
      <c r="PDV234" s="77"/>
      <c r="PDW234" s="77"/>
      <c r="PDX234" s="77"/>
      <c r="PDY234" s="77"/>
      <c r="PDZ234" s="77"/>
      <c r="PEA234" s="77"/>
      <c r="PEB234" s="77"/>
      <c r="PEC234" s="77"/>
      <c r="PED234" s="77"/>
      <c r="PEE234" s="77"/>
      <c r="PEF234" s="77"/>
      <c r="PEG234" s="77"/>
      <c r="PEH234" s="77"/>
      <c r="PEI234" s="77"/>
      <c r="PEJ234" s="77"/>
      <c r="PEK234" s="77"/>
      <c r="PEL234" s="77"/>
      <c r="PEM234" s="77"/>
      <c r="PEN234" s="77"/>
      <c r="PEO234" s="77"/>
      <c r="PEP234" s="77"/>
      <c r="PEQ234" s="77"/>
      <c r="PER234" s="77"/>
      <c r="PES234" s="77"/>
      <c r="PET234" s="77"/>
      <c r="PEU234" s="77"/>
      <c r="PEV234" s="77"/>
      <c r="PEW234" s="77"/>
      <c r="PEX234" s="77"/>
      <c r="PEY234" s="77"/>
      <c r="PEZ234" s="77"/>
      <c r="PFA234" s="77"/>
      <c r="PFB234" s="77"/>
      <c r="PFC234" s="77"/>
      <c r="PFD234" s="77"/>
      <c r="PFE234" s="77"/>
      <c r="PFF234" s="77"/>
      <c r="PFG234" s="77"/>
      <c r="PFH234" s="77"/>
      <c r="PFI234" s="77"/>
      <c r="PFJ234" s="77"/>
      <c r="PFK234" s="77"/>
      <c r="PFL234" s="77"/>
      <c r="PFM234" s="77"/>
      <c r="PFN234" s="77"/>
      <c r="PFO234" s="77"/>
      <c r="PFP234" s="77"/>
      <c r="PFQ234" s="77"/>
      <c r="PFR234" s="77"/>
      <c r="PFS234" s="77"/>
      <c r="PFT234" s="77"/>
      <c r="PFU234" s="77"/>
      <c r="PFV234" s="77"/>
      <c r="PFW234" s="77"/>
      <c r="PFX234" s="77"/>
      <c r="PFY234" s="77"/>
      <c r="PFZ234" s="77"/>
      <c r="PGA234" s="77"/>
      <c r="PGB234" s="77"/>
      <c r="PGC234" s="77"/>
      <c r="PGD234" s="77"/>
      <c r="PGE234" s="77"/>
      <c r="PGF234" s="77"/>
      <c r="PGG234" s="77"/>
      <c r="PGH234" s="77"/>
      <c r="PGI234" s="77"/>
      <c r="PGJ234" s="77"/>
      <c r="PGK234" s="77"/>
      <c r="PGL234" s="77"/>
      <c r="PGM234" s="77"/>
      <c r="PGN234" s="77"/>
      <c r="PGO234" s="77"/>
      <c r="PGP234" s="77"/>
      <c r="PGQ234" s="77"/>
      <c r="PGR234" s="77"/>
      <c r="PGS234" s="77"/>
      <c r="PGT234" s="77"/>
      <c r="PGU234" s="77"/>
      <c r="PGV234" s="77"/>
      <c r="PGW234" s="77"/>
      <c r="PGX234" s="77"/>
      <c r="PGY234" s="77"/>
      <c r="PGZ234" s="77"/>
      <c r="PHA234" s="77"/>
      <c r="PHB234" s="77"/>
      <c r="PHC234" s="77"/>
      <c r="PHD234" s="77"/>
      <c r="PHE234" s="77"/>
      <c r="PHF234" s="77"/>
      <c r="PHG234" s="77"/>
      <c r="PHH234" s="77"/>
      <c r="PHI234" s="77"/>
      <c r="PHJ234" s="77"/>
      <c r="PHK234" s="77"/>
      <c r="PHL234" s="77"/>
      <c r="PHM234" s="77"/>
      <c r="PHN234" s="77"/>
      <c r="PHO234" s="77"/>
      <c r="PHP234" s="77"/>
      <c r="PHQ234" s="77"/>
      <c r="PHR234" s="77"/>
      <c r="PHS234" s="77"/>
      <c r="PHT234" s="77"/>
      <c r="PHU234" s="77"/>
      <c r="PHV234" s="77"/>
      <c r="PHW234" s="77"/>
      <c r="PHX234" s="77"/>
      <c r="PHY234" s="77"/>
      <c r="PHZ234" s="77"/>
      <c r="PIA234" s="77"/>
      <c r="PIB234" s="77"/>
      <c r="PIC234" s="77"/>
      <c r="PID234" s="77"/>
      <c r="PIE234" s="77"/>
      <c r="PIF234" s="77"/>
      <c r="PIG234" s="77"/>
      <c r="PIH234" s="77"/>
      <c r="PII234" s="77"/>
      <c r="PIJ234" s="77"/>
      <c r="PIK234" s="77"/>
      <c r="PIL234" s="77"/>
      <c r="PIM234" s="77"/>
      <c r="PIN234" s="77"/>
      <c r="PIO234" s="77"/>
      <c r="PIP234" s="77"/>
      <c r="PIQ234" s="77"/>
      <c r="PIR234" s="77"/>
      <c r="PIS234" s="77"/>
      <c r="PIT234" s="77"/>
      <c r="PIU234" s="77"/>
      <c r="PIV234" s="77"/>
      <c r="PIW234" s="77"/>
      <c r="PIX234" s="77"/>
      <c r="PIY234" s="77"/>
      <c r="PIZ234" s="77"/>
      <c r="PJA234" s="77"/>
      <c r="PJB234" s="77"/>
      <c r="PJC234" s="77"/>
      <c r="PJD234" s="77"/>
      <c r="PJE234" s="77"/>
      <c r="PJF234" s="77"/>
      <c r="PJG234" s="77"/>
      <c r="PJH234" s="77"/>
      <c r="PJI234" s="77"/>
      <c r="PJJ234" s="77"/>
      <c r="PJK234" s="77"/>
      <c r="PJL234" s="77"/>
      <c r="PJM234" s="77"/>
      <c r="PJN234" s="77"/>
      <c r="PJO234" s="77"/>
      <c r="PJP234" s="77"/>
      <c r="PJQ234" s="77"/>
      <c r="PJR234" s="77"/>
      <c r="PJS234" s="77"/>
      <c r="PJT234" s="77"/>
      <c r="PJU234" s="77"/>
      <c r="PJV234" s="77"/>
      <c r="PJW234" s="77"/>
      <c r="PJX234" s="77"/>
      <c r="PJY234" s="77"/>
      <c r="PJZ234" s="77"/>
      <c r="PKA234" s="77"/>
      <c r="PKB234" s="77"/>
      <c r="PKC234" s="77"/>
      <c r="PKD234" s="77"/>
      <c r="PKE234" s="77"/>
      <c r="PKF234" s="77"/>
      <c r="PKG234" s="77"/>
      <c r="PKH234" s="77"/>
      <c r="PKI234" s="77"/>
      <c r="PKJ234" s="77"/>
      <c r="PKK234" s="77"/>
      <c r="PKL234" s="77"/>
      <c r="PKM234" s="77"/>
      <c r="PKN234" s="77"/>
      <c r="PKO234" s="77"/>
      <c r="PKP234" s="77"/>
      <c r="PKQ234" s="77"/>
      <c r="PKR234" s="77"/>
      <c r="PKS234" s="77"/>
      <c r="PKT234" s="77"/>
      <c r="PKU234" s="77"/>
      <c r="PKV234" s="77"/>
      <c r="PKW234" s="77"/>
      <c r="PKX234" s="77"/>
      <c r="PKY234" s="77"/>
      <c r="PKZ234" s="77"/>
      <c r="PLA234" s="77"/>
      <c r="PLB234" s="77"/>
      <c r="PLC234" s="77"/>
      <c r="PLD234" s="77"/>
      <c r="PLE234" s="77"/>
      <c r="PLF234" s="77"/>
      <c r="PLG234" s="77"/>
      <c r="PLH234" s="77"/>
      <c r="PLI234" s="77"/>
      <c r="PLJ234" s="77"/>
      <c r="PLK234" s="77"/>
      <c r="PLL234" s="77"/>
      <c r="PLM234" s="77"/>
      <c r="PLN234" s="77"/>
      <c r="PLO234" s="77"/>
      <c r="PLP234" s="77"/>
      <c r="PLQ234" s="77"/>
      <c r="PLR234" s="77"/>
      <c r="PLS234" s="77"/>
      <c r="PLT234" s="77"/>
      <c r="PLU234" s="77"/>
      <c r="PLV234" s="77"/>
      <c r="PLW234" s="77"/>
      <c r="PLX234" s="77"/>
      <c r="PLY234" s="77"/>
      <c r="PLZ234" s="77"/>
      <c r="PMA234" s="77"/>
      <c r="PMB234" s="77"/>
      <c r="PMC234" s="77"/>
      <c r="PMD234" s="77"/>
      <c r="PME234" s="77"/>
      <c r="PMF234" s="77"/>
      <c r="PMG234" s="77"/>
      <c r="PMH234" s="77"/>
      <c r="PMI234" s="77"/>
      <c r="PMJ234" s="77"/>
      <c r="PMK234" s="77"/>
      <c r="PML234" s="77"/>
      <c r="PMM234" s="77"/>
      <c r="PMN234" s="77"/>
      <c r="PMO234" s="77"/>
      <c r="PMP234" s="77"/>
      <c r="PMQ234" s="77"/>
      <c r="PMR234" s="77"/>
      <c r="PMS234" s="77"/>
      <c r="PMT234" s="77"/>
      <c r="PMU234" s="77"/>
      <c r="PMV234" s="77"/>
      <c r="PMW234" s="77"/>
      <c r="PMX234" s="77"/>
      <c r="PMY234" s="77"/>
      <c r="PMZ234" s="77"/>
      <c r="PNA234" s="77"/>
      <c r="PNB234" s="77"/>
      <c r="PNC234" s="77"/>
      <c r="PND234" s="77"/>
      <c r="PNE234" s="77"/>
      <c r="PNF234" s="77"/>
      <c r="PNG234" s="77"/>
      <c r="PNH234" s="77"/>
      <c r="PNI234" s="77"/>
      <c r="PNJ234" s="77"/>
      <c r="PNK234" s="77"/>
      <c r="PNL234" s="77"/>
      <c r="PNM234" s="77"/>
      <c r="PNN234" s="77"/>
      <c r="PNO234" s="77"/>
      <c r="PNP234" s="77"/>
      <c r="PNQ234" s="77"/>
      <c r="PNR234" s="77"/>
      <c r="PNS234" s="77"/>
      <c r="PNT234" s="77"/>
      <c r="PNU234" s="77"/>
      <c r="PNV234" s="77"/>
      <c r="PNW234" s="77"/>
      <c r="PNX234" s="77"/>
      <c r="PNY234" s="77"/>
      <c r="PNZ234" s="77"/>
      <c r="POA234" s="77"/>
      <c r="POB234" s="77"/>
      <c r="POC234" s="77"/>
      <c r="POD234" s="77"/>
      <c r="POE234" s="77"/>
      <c r="POF234" s="77"/>
      <c r="POG234" s="77"/>
      <c r="POH234" s="77"/>
      <c r="POI234" s="77"/>
      <c r="POJ234" s="77"/>
      <c r="POK234" s="77"/>
      <c r="POL234" s="77"/>
      <c r="POM234" s="77"/>
      <c r="PON234" s="77"/>
      <c r="POO234" s="77"/>
      <c r="POP234" s="77"/>
      <c r="POQ234" s="77"/>
      <c r="POR234" s="77"/>
      <c r="POS234" s="77"/>
      <c r="POT234" s="77"/>
      <c r="POU234" s="77"/>
      <c r="POV234" s="77"/>
      <c r="POW234" s="77"/>
      <c r="POX234" s="77"/>
      <c r="POY234" s="77"/>
      <c r="POZ234" s="77"/>
      <c r="PPA234" s="77"/>
      <c r="PPB234" s="77"/>
      <c r="PPC234" s="77"/>
      <c r="PPD234" s="77"/>
      <c r="PPE234" s="77"/>
      <c r="PPF234" s="77"/>
      <c r="PPG234" s="77"/>
      <c r="PPH234" s="77"/>
      <c r="PPI234" s="77"/>
      <c r="PPJ234" s="77"/>
      <c r="PPK234" s="77"/>
      <c r="PPL234" s="77"/>
      <c r="PPM234" s="77"/>
      <c r="PPN234" s="77"/>
      <c r="PPO234" s="77"/>
      <c r="PPP234" s="77"/>
      <c r="PPQ234" s="77"/>
      <c r="PPR234" s="77"/>
      <c r="PPS234" s="77"/>
      <c r="PPT234" s="77"/>
      <c r="PPU234" s="77"/>
      <c r="PPV234" s="77"/>
      <c r="PPW234" s="77"/>
      <c r="PPX234" s="77"/>
      <c r="PPY234" s="77"/>
      <c r="PPZ234" s="77"/>
      <c r="PQA234" s="77"/>
      <c r="PQB234" s="77"/>
      <c r="PQC234" s="77"/>
      <c r="PQD234" s="77"/>
      <c r="PQE234" s="77"/>
      <c r="PQF234" s="77"/>
      <c r="PQG234" s="77"/>
      <c r="PQH234" s="77"/>
      <c r="PQI234" s="77"/>
      <c r="PQJ234" s="77"/>
      <c r="PQK234" s="77"/>
      <c r="PQL234" s="77"/>
      <c r="PQM234" s="77"/>
      <c r="PQN234" s="77"/>
      <c r="PQO234" s="77"/>
      <c r="PQP234" s="77"/>
      <c r="PQQ234" s="77"/>
      <c r="PQR234" s="77"/>
      <c r="PQS234" s="77"/>
      <c r="PQT234" s="77"/>
      <c r="PQU234" s="77"/>
      <c r="PQV234" s="77"/>
      <c r="PQW234" s="77"/>
      <c r="PQX234" s="77"/>
      <c r="PQY234" s="77"/>
      <c r="PQZ234" s="77"/>
      <c r="PRA234" s="77"/>
      <c r="PRB234" s="77"/>
      <c r="PRC234" s="77"/>
      <c r="PRD234" s="77"/>
      <c r="PRE234" s="77"/>
      <c r="PRF234" s="77"/>
      <c r="PRG234" s="77"/>
      <c r="PRH234" s="77"/>
      <c r="PRI234" s="77"/>
      <c r="PRJ234" s="77"/>
      <c r="PRK234" s="77"/>
      <c r="PRL234" s="77"/>
      <c r="PRM234" s="77"/>
      <c r="PRN234" s="77"/>
      <c r="PRO234" s="77"/>
      <c r="PRP234" s="77"/>
      <c r="PRQ234" s="77"/>
      <c r="PRR234" s="77"/>
      <c r="PRS234" s="77"/>
      <c r="PRT234" s="77"/>
      <c r="PRU234" s="77"/>
      <c r="PRV234" s="77"/>
      <c r="PRW234" s="77"/>
      <c r="PRX234" s="77"/>
      <c r="PRY234" s="77"/>
      <c r="PRZ234" s="77"/>
      <c r="PSA234" s="77"/>
      <c r="PSB234" s="77"/>
      <c r="PSC234" s="77"/>
      <c r="PSD234" s="77"/>
      <c r="PSE234" s="77"/>
      <c r="PSF234" s="77"/>
      <c r="PSG234" s="77"/>
      <c r="PSH234" s="77"/>
      <c r="PSI234" s="77"/>
      <c r="PSJ234" s="77"/>
      <c r="PSK234" s="77"/>
      <c r="PSL234" s="77"/>
      <c r="PSM234" s="77"/>
      <c r="PSN234" s="77"/>
      <c r="PSO234" s="77"/>
      <c r="PSP234" s="77"/>
      <c r="PSQ234" s="77"/>
      <c r="PSR234" s="77"/>
      <c r="PSS234" s="77"/>
      <c r="PST234" s="77"/>
      <c r="PSU234" s="77"/>
      <c r="PSV234" s="77"/>
      <c r="PSW234" s="77"/>
      <c r="PSX234" s="77"/>
      <c r="PSY234" s="77"/>
      <c r="PSZ234" s="77"/>
      <c r="PTA234" s="77"/>
      <c r="PTB234" s="77"/>
      <c r="PTC234" s="77"/>
      <c r="PTD234" s="77"/>
      <c r="PTE234" s="77"/>
      <c r="PTF234" s="77"/>
      <c r="PTG234" s="77"/>
      <c r="PTH234" s="77"/>
      <c r="PTI234" s="77"/>
      <c r="PTJ234" s="77"/>
      <c r="PTK234" s="77"/>
      <c r="PTL234" s="77"/>
      <c r="PTM234" s="77"/>
      <c r="PTN234" s="77"/>
      <c r="PTO234" s="77"/>
      <c r="PTP234" s="77"/>
      <c r="PTQ234" s="77"/>
      <c r="PTR234" s="77"/>
      <c r="PTS234" s="77"/>
      <c r="PTT234" s="77"/>
      <c r="PTU234" s="77"/>
      <c r="PTV234" s="77"/>
      <c r="PTW234" s="77"/>
      <c r="PTX234" s="77"/>
      <c r="PTY234" s="77"/>
      <c r="PTZ234" s="77"/>
      <c r="PUA234" s="77"/>
      <c r="PUB234" s="77"/>
      <c r="PUC234" s="77"/>
      <c r="PUD234" s="77"/>
      <c r="PUE234" s="77"/>
      <c r="PUF234" s="77"/>
      <c r="PUG234" s="77"/>
      <c r="PUH234" s="77"/>
      <c r="PUI234" s="77"/>
      <c r="PUJ234" s="77"/>
      <c r="PUK234" s="77"/>
      <c r="PUL234" s="77"/>
      <c r="PUM234" s="77"/>
      <c r="PUN234" s="77"/>
      <c r="PUO234" s="77"/>
      <c r="PUP234" s="77"/>
      <c r="PUQ234" s="77"/>
      <c r="PUR234" s="77"/>
      <c r="PUS234" s="77"/>
      <c r="PUT234" s="77"/>
      <c r="PUU234" s="77"/>
      <c r="PUV234" s="77"/>
      <c r="PUW234" s="77"/>
      <c r="PUX234" s="77"/>
      <c r="PUY234" s="77"/>
      <c r="PUZ234" s="77"/>
      <c r="PVA234" s="77"/>
      <c r="PVB234" s="77"/>
      <c r="PVC234" s="77"/>
      <c r="PVD234" s="77"/>
      <c r="PVE234" s="77"/>
      <c r="PVF234" s="77"/>
      <c r="PVG234" s="77"/>
      <c r="PVH234" s="77"/>
      <c r="PVI234" s="77"/>
      <c r="PVJ234" s="77"/>
      <c r="PVK234" s="77"/>
      <c r="PVL234" s="77"/>
      <c r="PVM234" s="77"/>
      <c r="PVN234" s="77"/>
      <c r="PVO234" s="77"/>
      <c r="PVP234" s="77"/>
      <c r="PVQ234" s="77"/>
      <c r="PVR234" s="77"/>
      <c r="PVS234" s="77"/>
      <c r="PVT234" s="77"/>
      <c r="PVU234" s="77"/>
      <c r="PVV234" s="77"/>
      <c r="PVW234" s="77"/>
      <c r="PVX234" s="77"/>
      <c r="PVY234" s="77"/>
      <c r="PVZ234" s="77"/>
      <c r="PWA234" s="77"/>
      <c r="PWB234" s="77"/>
      <c r="PWC234" s="77"/>
      <c r="PWD234" s="77"/>
      <c r="PWE234" s="77"/>
      <c r="PWF234" s="77"/>
      <c r="PWG234" s="77"/>
      <c r="PWH234" s="77"/>
      <c r="PWI234" s="77"/>
      <c r="PWJ234" s="77"/>
      <c r="PWK234" s="77"/>
      <c r="PWL234" s="77"/>
      <c r="PWM234" s="77"/>
      <c r="PWN234" s="77"/>
      <c r="PWO234" s="77"/>
      <c r="PWP234" s="77"/>
      <c r="PWQ234" s="77"/>
      <c r="PWR234" s="77"/>
      <c r="PWS234" s="77"/>
      <c r="PWT234" s="77"/>
      <c r="PWU234" s="77"/>
      <c r="PWV234" s="77"/>
      <c r="PWW234" s="77"/>
      <c r="PWX234" s="77"/>
      <c r="PWY234" s="77"/>
      <c r="PWZ234" s="77"/>
      <c r="PXA234" s="77"/>
      <c r="PXB234" s="77"/>
      <c r="PXC234" s="77"/>
      <c r="PXD234" s="77"/>
      <c r="PXE234" s="77"/>
      <c r="PXF234" s="77"/>
      <c r="PXG234" s="77"/>
      <c r="PXH234" s="77"/>
      <c r="PXI234" s="77"/>
      <c r="PXJ234" s="77"/>
      <c r="PXK234" s="77"/>
      <c r="PXL234" s="77"/>
      <c r="PXM234" s="77"/>
      <c r="PXN234" s="77"/>
      <c r="PXO234" s="77"/>
      <c r="PXP234" s="77"/>
      <c r="PXQ234" s="77"/>
      <c r="PXR234" s="77"/>
      <c r="PXS234" s="77"/>
      <c r="PXT234" s="77"/>
      <c r="PXU234" s="77"/>
      <c r="PXV234" s="77"/>
      <c r="PXW234" s="77"/>
      <c r="PXX234" s="77"/>
      <c r="PXY234" s="77"/>
      <c r="PXZ234" s="77"/>
      <c r="PYA234" s="77"/>
      <c r="PYB234" s="77"/>
      <c r="PYC234" s="77"/>
      <c r="PYD234" s="77"/>
      <c r="PYE234" s="77"/>
      <c r="PYF234" s="77"/>
      <c r="PYG234" s="77"/>
      <c r="PYH234" s="77"/>
      <c r="PYI234" s="77"/>
      <c r="PYJ234" s="77"/>
      <c r="PYK234" s="77"/>
      <c r="PYL234" s="77"/>
      <c r="PYM234" s="77"/>
      <c r="PYN234" s="77"/>
      <c r="PYO234" s="77"/>
      <c r="PYP234" s="77"/>
      <c r="PYQ234" s="77"/>
      <c r="PYR234" s="77"/>
      <c r="PYS234" s="77"/>
      <c r="PYT234" s="77"/>
      <c r="PYU234" s="77"/>
      <c r="PYV234" s="77"/>
      <c r="PYW234" s="77"/>
      <c r="PYX234" s="77"/>
      <c r="PYY234" s="77"/>
      <c r="PYZ234" s="77"/>
      <c r="PZA234" s="77"/>
      <c r="PZB234" s="77"/>
      <c r="PZC234" s="77"/>
      <c r="PZD234" s="77"/>
      <c r="PZE234" s="77"/>
      <c r="PZF234" s="77"/>
      <c r="PZG234" s="77"/>
      <c r="PZH234" s="77"/>
      <c r="PZI234" s="77"/>
      <c r="PZJ234" s="77"/>
      <c r="PZK234" s="77"/>
      <c r="PZL234" s="77"/>
      <c r="PZM234" s="77"/>
      <c r="PZN234" s="77"/>
      <c r="PZO234" s="77"/>
      <c r="PZP234" s="77"/>
      <c r="PZQ234" s="77"/>
      <c r="PZR234" s="77"/>
      <c r="PZS234" s="77"/>
      <c r="PZT234" s="77"/>
      <c r="PZU234" s="77"/>
      <c r="PZV234" s="77"/>
      <c r="PZW234" s="77"/>
      <c r="PZX234" s="77"/>
      <c r="PZY234" s="77"/>
      <c r="PZZ234" s="77"/>
      <c r="QAA234" s="77"/>
      <c r="QAB234" s="77"/>
      <c r="QAC234" s="77"/>
      <c r="QAD234" s="77"/>
      <c r="QAE234" s="77"/>
      <c r="QAF234" s="77"/>
      <c r="QAG234" s="77"/>
      <c r="QAH234" s="77"/>
      <c r="QAI234" s="77"/>
      <c r="QAJ234" s="77"/>
      <c r="QAK234" s="77"/>
      <c r="QAL234" s="77"/>
      <c r="QAM234" s="77"/>
      <c r="QAN234" s="77"/>
      <c r="QAO234" s="77"/>
      <c r="QAP234" s="77"/>
      <c r="QAQ234" s="77"/>
      <c r="QAR234" s="77"/>
      <c r="QAS234" s="77"/>
      <c r="QAT234" s="77"/>
      <c r="QAU234" s="77"/>
      <c r="QAV234" s="77"/>
      <c r="QAW234" s="77"/>
      <c r="QAX234" s="77"/>
      <c r="QAY234" s="77"/>
      <c r="QAZ234" s="77"/>
      <c r="QBA234" s="77"/>
      <c r="QBB234" s="77"/>
      <c r="QBC234" s="77"/>
      <c r="QBD234" s="77"/>
      <c r="QBE234" s="77"/>
      <c r="QBF234" s="77"/>
      <c r="QBG234" s="77"/>
      <c r="QBH234" s="77"/>
      <c r="QBI234" s="77"/>
      <c r="QBJ234" s="77"/>
      <c r="QBK234" s="77"/>
      <c r="QBL234" s="77"/>
      <c r="QBM234" s="77"/>
      <c r="QBN234" s="77"/>
      <c r="QBO234" s="77"/>
      <c r="QBP234" s="77"/>
      <c r="QBQ234" s="77"/>
      <c r="QBR234" s="77"/>
      <c r="QBS234" s="77"/>
      <c r="QBT234" s="77"/>
      <c r="QBU234" s="77"/>
      <c r="QBV234" s="77"/>
      <c r="QBW234" s="77"/>
      <c r="QBX234" s="77"/>
      <c r="QBY234" s="77"/>
      <c r="QBZ234" s="77"/>
      <c r="QCA234" s="77"/>
      <c r="QCB234" s="77"/>
      <c r="QCC234" s="77"/>
      <c r="QCD234" s="77"/>
      <c r="QCE234" s="77"/>
      <c r="QCF234" s="77"/>
      <c r="QCG234" s="77"/>
      <c r="QCH234" s="77"/>
      <c r="QCI234" s="77"/>
      <c r="QCJ234" s="77"/>
      <c r="QCK234" s="77"/>
      <c r="QCL234" s="77"/>
      <c r="QCM234" s="77"/>
      <c r="QCN234" s="77"/>
      <c r="QCO234" s="77"/>
      <c r="QCP234" s="77"/>
      <c r="QCQ234" s="77"/>
      <c r="QCR234" s="77"/>
      <c r="QCS234" s="77"/>
      <c r="QCT234" s="77"/>
      <c r="QCU234" s="77"/>
      <c r="QCV234" s="77"/>
      <c r="QCW234" s="77"/>
      <c r="QCX234" s="77"/>
      <c r="QCY234" s="77"/>
      <c r="QCZ234" s="77"/>
      <c r="QDA234" s="77"/>
      <c r="QDB234" s="77"/>
      <c r="QDC234" s="77"/>
      <c r="QDD234" s="77"/>
      <c r="QDE234" s="77"/>
      <c r="QDF234" s="77"/>
      <c r="QDG234" s="77"/>
      <c r="QDH234" s="77"/>
      <c r="QDI234" s="77"/>
      <c r="QDJ234" s="77"/>
      <c r="QDK234" s="77"/>
      <c r="QDL234" s="77"/>
      <c r="QDM234" s="77"/>
      <c r="QDN234" s="77"/>
      <c r="QDO234" s="77"/>
      <c r="QDP234" s="77"/>
      <c r="QDQ234" s="77"/>
      <c r="QDR234" s="77"/>
      <c r="QDS234" s="77"/>
      <c r="QDT234" s="77"/>
      <c r="QDU234" s="77"/>
      <c r="QDV234" s="77"/>
      <c r="QDW234" s="77"/>
      <c r="QDX234" s="77"/>
      <c r="QDY234" s="77"/>
      <c r="QDZ234" s="77"/>
      <c r="QEA234" s="77"/>
      <c r="QEB234" s="77"/>
      <c r="QEC234" s="77"/>
      <c r="QED234" s="77"/>
      <c r="QEE234" s="77"/>
      <c r="QEF234" s="77"/>
      <c r="QEG234" s="77"/>
      <c r="QEH234" s="77"/>
      <c r="QEI234" s="77"/>
      <c r="QEJ234" s="77"/>
      <c r="QEK234" s="77"/>
      <c r="QEL234" s="77"/>
      <c r="QEM234" s="77"/>
      <c r="QEN234" s="77"/>
      <c r="QEO234" s="77"/>
      <c r="QEP234" s="77"/>
      <c r="QEQ234" s="77"/>
      <c r="QER234" s="77"/>
      <c r="QES234" s="77"/>
      <c r="QET234" s="77"/>
      <c r="QEU234" s="77"/>
      <c r="QEV234" s="77"/>
      <c r="QEW234" s="77"/>
      <c r="QEX234" s="77"/>
      <c r="QEY234" s="77"/>
      <c r="QEZ234" s="77"/>
      <c r="QFA234" s="77"/>
      <c r="QFB234" s="77"/>
      <c r="QFC234" s="77"/>
      <c r="QFD234" s="77"/>
      <c r="QFE234" s="77"/>
      <c r="QFF234" s="77"/>
      <c r="QFG234" s="77"/>
      <c r="QFH234" s="77"/>
      <c r="QFI234" s="77"/>
      <c r="QFJ234" s="77"/>
      <c r="QFK234" s="77"/>
      <c r="QFL234" s="77"/>
      <c r="QFM234" s="77"/>
      <c r="QFN234" s="77"/>
      <c r="QFO234" s="77"/>
      <c r="QFP234" s="77"/>
      <c r="QFQ234" s="77"/>
      <c r="QFR234" s="77"/>
      <c r="QFS234" s="77"/>
      <c r="QFT234" s="77"/>
      <c r="QFU234" s="77"/>
      <c r="QFV234" s="77"/>
      <c r="QFW234" s="77"/>
      <c r="QFX234" s="77"/>
      <c r="QFY234" s="77"/>
      <c r="QFZ234" s="77"/>
      <c r="QGA234" s="77"/>
      <c r="QGB234" s="77"/>
      <c r="QGC234" s="77"/>
      <c r="QGD234" s="77"/>
      <c r="QGE234" s="77"/>
      <c r="QGF234" s="77"/>
      <c r="QGG234" s="77"/>
      <c r="QGH234" s="77"/>
      <c r="QGI234" s="77"/>
      <c r="QGJ234" s="77"/>
      <c r="QGK234" s="77"/>
      <c r="QGL234" s="77"/>
      <c r="QGM234" s="77"/>
      <c r="QGN234" s="77"/>
      <c r="QGO234" s="77"/>
      <c r="QGP234" s="77"/>
      <c r="QGQ234" s="77"/>
      <c r="QGR234" s="77"/>
      <c r="QGS234" s="77"/>
      <c r="QGT234" s="77"/>
      <c r="QGU234" s="77"/>
      <c r="QGV234" s="77"/>
      <c r="QGW234" s="77"/>
      <c r="QGX234" s="77"/>
      <c r="QGY234" s="77"/>
      <c r="QGZ234" s="77"/>
      <c r="QHA234" s="77"/>
      <c r="QHB234" s="77"/>
      <c r="QHC234" s="77"/>
      <c r="QHD234" s="77"/>
      <c r="QHE234" s="77"/>
      <c r="QHF234" s="77"/>
      <c r="QHG234" s="77"/>
      <c r="QHH234" s="77"/>
      <c r="QHI234" s="77"/>
      <c r="QHJ234" s="77"/>
      <c r="QHK234" s="77"/>
      <c r="QHL234" s="77"/>
      <c r="QHM234" s="77"/>
      <c r="QHN234" s="77"/>
      <c r="QHO234" s="77"/>
      <c r="QHP234" s="77"/>
      <c r="QHQ234" s="77"/>
      <c r="QHR234" s="77"/>
      <c r="QHS234" s="77"/>
      <c r="QHT234" s="77"/>
      <c r="QHU234" s="77"/>
      <c r="QHV234" s="77"/>
      <c r="QHW234" s="77"/>
      <c r="QHX234" s="77"/>
      <c r="QHY234" s="77"/>
      <c r="QHZ234" s="77"/>
      <c r="QIA234" s="77"/>
      <c r="QIB234" s="77"/>
      <c r="QIC234" s="77"/>
      <c r="QID234" s="77"/>
      <c r="QIE234" s="77"/>
      <c r="QIF234" s="77"/>
      <c r="QIG234" s="77"/>
      <c r="QIH234" s="77"/>
      <c r="QII234" s="77"/>
      <c r="QIJ234" s="77"/>
      <c r="QIK234" s="77"/>
      <c r="QIL234" s="77"/>
      <c r="QIM234" s="77"/>
      <c r="QIN234" s="77"/>
      <c r="QIO234" s="77"/>
      <c r="QIP234" s="77"/>
      <c r="QIQ234" s="77"/>
      <c r="QIR234" s="77"/>
      <c r="QIS234" s="77"/>
      <c r="QIT234" s="77"/>
      <c r="QIU234" s="77"/>
      <c r="QIV234" s="77"/>
      <c r="QIW234" s="77"/>
      <c r="QIX234" s="77"/>
      <c r="QIY234" s="77"/>
      <c r="QIZ234" s="77"/>
      <c r="QJA234" s="77"/>
      <c r="QJB234" s="77"/>
      <c r="QJC234" s="77"/>
      <c r="QJD234" s="77"/>
      <c r="QJE234" s="77"/>
      <c r="QJF234" s="77"/>
      <c r="QJG234" s="77"/>
      <c r="QJH234" s="77"/>
      <c r="QJI234" s="77"/>
      <c r="QJJ234" s="77"/>
      <c r="QJK234" s="77"/>
      <c r="QJL234" s="77"/>
      <c r="QJM234" s="77"/>
      <c r="QJN234" s="77"/>
      <c r="QJO234" s="77"/>
      <c r="QJP234" s="77"/>
      <c r="QJQ234" s="77"/>
      <c r="QJR234" s="77"/>
      <c r="QJS234" s="77"/>
      <c r="QJT234" s="77"/>
      <c r="QJU234" s="77"/>
      <c r="QJV234" s="77"/>
      <c r="QJW234" s="77"/>
      <c r="QJX234" s="77"/>
      <c r="QJY234" s="77"/>
      <c r="QJZ234" s="77"/>
      <c r="QKA234" s="77"/>
      <c r="QKB234" s="77"/>
      <c r="QKC234" s="77"/>
      <c r="QKD234" s="77"/>
      <c r="QKE234" s="77"/>
      <c r="QKF234" s="77"/>
      <c r="QKG234" s="77"/>
      <c r="QKH234" s="77"/>
      <c r="QKI234" s="77"/>
      <c r="QKJ234" s="77"/>
      <c r="QKK234" s="77"/>
      <c r="QKL234" s="77"/>
      <c r="QKM234" s="77"/>
      <c r="QKN234" s="77"/>
      <c r="QKO234" s="77"/>
      <c r="QKP234" s="77"/>
      <c r="QKQ234" s="77"/>
      <c r="QKR234" s="77"/>
      <c r="QKS234" s="77"/>
      <c r="QKT234" s="77"/>
      <c r="QKU234" s="77"/>
      <c r="QKV234" s="77"/>
      <c r="QKW234" s="77"/>
      <c r="QKX234" s="77"/>
      <c r="QKY234" s="77"/>
      <c r="QKZ234" s="77"/>
      <c r="QLA234" s="77"/>
      <c r="QLB234" s="77"/>
      <c r="QLC234" s="77"/>
      <c r="QLD234" s="77"/>
      <c r="QLE234" s="77"/>
      <c r="QLF234" s="77"/>
      <c r="QLG234" s="77"/>
      <c r="QLH234" s="77"/>
      <c r="QLI234" s="77"/>
      <c r="QLJ234" s="77"/>
      <c r="QLK234" s="77"/>
      <c r="QLL234" s="77"/>
      <c r="QLM234" s="77"/>
      <c r="QLN234" s="77"/>
      <c r="QLO234" s="77"/>
      <c r="QLP234" s="77"/>
      <c r="QLQ234" s="77"/>
      <c r="QLR234" s="77"/>
      <c r="QLS234" s="77"/>
      <c r="QLT234" s="77"/>
      <c r="QLU234" s="77"/>
      <c r="QLV234" s="77"/>
      <c r="QLW234" s="77"/>
      <c r="QLX234" s="77"/>
      <c r="QLY234" s="77"/>
      <c r="QLZ234" s="77"/>
      <c r="QMA234" s="77"/>
      <c r="QMB234" s="77"/>
      <c r="QMC234" s="77"/>
      <c r="QMD234" s="77"/>
      <c r="QME234" s="77"/>
      <c r="QMF234" s="77"/>
      <c r="QMG234" s="77"/>
      <c r="QMH234" s="77"/>
      <c r="QMI234" s="77"/>
      <c r="QMJ234" s="77"/>
      <c r="QMK234" s="77"/>
      <c r="QML234" s="77"/>
      <c r="QMM234" s="77"/>
      <c r="QMN234" s="77"/>
      <c r="QMO234" s="77"/>
      <c r="QMP234" s="77"/>
      <c r="QMQ234" s="77"/>
      <c r="QMR234" s="77"/>
      <c r="QMS234" s="77"/>
      <c r="QMT234" s="77"/>
      <c r="QMU234" s="77"/>
      <c r="QMV234" s="77"/>
      <c r="QMW234" s="77"/>
      <c r="QMX234" s="77"/>
      <c r="QMY234" s="77"/>
      <c r="QMZ234" s="77"/>
      <c r="QNA234" s="77"/>
      <c r="QNB234" s="77"/>
      <c r="QNC234" s="77"/>
      <c r="QND234" s="77"/>
      <c r="QNE234" s="77"/>
      <c r="QNF234" s="77"/>
      <c r="QNG234" s="77"/>
      <c r="QNH234" s="77"/>
      <c r="QNI234" s="77"/>
      <c r="QNJ234" s="77"/>
      <c r="QNK234" s="77"/>
      <c r="QNL234" s="77"/>
      <c r="QNM234" s="77"/>
      <c r="QNN234" s="77"/>
      <c r="QNO234" s="77"/>
      <c r="QNP234" s="77"/>
      <c r="QNQ234" s="77"/>
      <c r="QNR234" s="77"/>
      <c r="QNS234" s="77"/>
      <c r="QNT234" s="77"/>
      <c r="QNU234" s="77"/>
      <c r="QNV234" s="77"/>
      <c r="QNW234" s="77"/>
      <c r="QNX234" s="77"/>
      <c r="QNY234" s="77"/>
      <c r="QNZ234" s="77"/>
      <c r="QOA234" s="77"/>
      <c r="QOB234" s="77"/>
      <c r="QOC234" s="77"/>
      <c r="QOD234" s="77"/>
      <c r="QOE234" s="77"/>
      <c r="QOF234" s="77"/>
      <c r="QOG234" s="77"/>
      <c r="QOH234" s="77"/>
      <c r="QOI234" s="77"/>
      <c r="QOJ234" s="77"/>
      <c r="QOK234" s="77"/>
      <c r="QOL234" s="77"/>
      <c r="QOM234" s="77"/>
      <c r="QON234" s="77"/>
      <c r="QOO234" s="77"/>
      <c r="QOP234" s="77"/>
      <c r="QOQ234" s="77"/>
      <c r="QOR234" s="77"/>
      <c r="QOS234" s="77"/>
      <c r="QOT234" s="77"/>
      <c r="QOU234" s="77"/>
      <c r="QOV234" s="77"/>
      <c r="QOW234" s="77"/>
      <c r="QOX234" s="77"/>
      <c r="QOY234" s="77"/>
      <c r="QOZ234" s="77"/>
      <c r="QPA234" s="77"/>
      <c r="QPB234" s="77"/>
      <c r="QPC234" s="77"/>
      <c r="QPD234" s="77"/>
      <c r="QPE234" s="77"/>
      <c r="QPF234" s="77"/>
      <c r="QPG234" s="77"/>
      <c r="QPH234" s="77"/>
      <c r="QPI234" s="77"/>
      <c r="QPJ234" s="77"/>
      <c r="QPK234" s="77"/>
      <c r="QPL234" s="77"/>
      <c r="QPM234" s="77"/>
      <c r="QPN234" s="77"/>
      <c r="QPO234" s="77"/>
      <c r="QPP234" s="77"/>
      <c r="QPQ234" s="77"/>
      <c r="QPR234" s="77"/>
      <c r="QPS234" s="77"/>
      <c r="QPT234" s="77"/>
      <c r="QPU234" s="77"/>
      <c r="QPV234" s="77"/>
      <c r="QPW234" s="77"/>
      <c r="QPX234" s="77"/>
      <c r="QPY234" s="77"/>
      <c r="QPZ234" s="77"/>
      <c r="QQA234" s="77"/>
      <c r="QQB234" s="77"/>
      <c r="QQC234" s="77"/>
      <c r="QQD234" s="77"/>
      <c r="QQE234" s="77"/>
      <c r="QQF234" s="77"/>
      <c r="QQG234" s="77"/>
      <c r="QQH234" s="77"/>
      <c r="QQI234" s="77"/>
      <c r="QQJ234" s="77"/>
      <c r="QQK234" s="77"/>
      <c r="QQL234" s="77"/>
      <c r="QQM234" s="77"/>
      <c r="QQN234" s="77"/>
      <c r="QQO234" s="77"/>
      <c r="QQP234" s="77"/>
      <c r="QQQ234" s="77"/>
      <c r="QQR234" s="77"/>
      <c r="QQS234" s="77"/>
      <c r="QQT234" s="77"/>
      <c r="QQU234" s="77"/>
      <c r="QQV234" s="77"/>
      <c r="QQW234" s="77"/>
      <c r="QQX234" s="77"/>
      <c r="QQY234" s="77"/>
      <c r="QQZ234" s="77"/>
      <c r="QRA234" s="77"/>
      <c r="QRB234" s="77"/>
      <c r="QRC234" s="77"/>
      <c r="QRD234" s="77"/>
      <c r="QRE234" s="77"/>
      <c r="QRF234" s="77"/>
      <c r="QRG234" s="77"/>
      <c r="QRH234" s="77"/>
      <c r="QRI234" s="77"/>
      <c r="QRJ234" s="77"/>
      <c r="QRK234" s="77"/>
      <c r="QRL234" s="77"/>
      <c r="QRM234" s="77"/>
      <c r="QRN234" s="77"/>
      <c r="QRO234" s="77"/>
      <c r="QRP234" s="77"/>
      <c r="QRQ234" s="77"/>
      <c r="QRR234" s="77"/>
      <c r="QRS234" s="77"/>
      <c r="QRT234" s="77"/>
      <c r="QRU234" s="77"/>
      <c r="QRV234" s="77"/>
      <c r="QRW234" s="77"/>
      <c r="QRX234" s="77"/>
      <c r="QRY234" s="77"/>
      <c r="QRZ234" s="77"/>
      <c r="QSA234" s="77"/>
      <c r="QSB234" s="77"/>
      <c r="QSC234" s="77"/>
      <c r="QSD234" s="77"/>
      <c r="QSE234" s="77"/>
      <c r="QSF234" s="77"/>
      <c r="QSG234" s="77"/>
      <c r="QSH234" s="77"/>
      <c r="QSI234" s="77"/>
      <c r="QSJ234" s="77"/>
      <c r="QSK234" s="77"/>
      <c r="QSL234" s="77"/>
      <c r="QSM234" s="77"/>
      <c r="QSN234" s="77"/>
      <c r="QSO234" s="77"/>
      <c r="QSP234" s="77"/>
      <c r="QSQ234" s="77"/>
      <c r="QSR234" s="77"/>
      <c r="QSS234" s="77"/>
      <c r="QST234" s="77"/>
      <c r="QSU234" s="77"/>
      <c r="QSV234" s="77"/>
      <c r="QSW234" s="77"/>
      <c r="QSX234" s="77"/>
      <c r="QSY234" s="77"/>
      <c r="QSZ234" s="77"/>
      <c r="QTA234" s="77"/>
      <c r="QTB234" s="77"/>
      <c r="QTC234" s="77"/>
      <c r="QTD234" s="77"/>
      <c r="QTE234" s="77"/>
      <c r="QTF234" s="77"/>
      <c r="QTG234" s="77"/>
      <c r="QTH234" s="77"/>
      <c r="QTI234" s="77"/>
      <c r="QTJ234" s="77"/>
      <c r="QTK234" s="77"/>
      <c r="QTL234" s="77"/>
      <c r="QTM234" s="77"/>
      <c r="QTN234" s="77"/>
      <c r="QTO234" s="77"/>
      <c r="QTP234" s="77"/>
      <c r="QTQ234" s="77"/>
      <c r="QTR234" s="77"/>
      <c r="QTS234" s="77"/>
      <c r="QTT234" s="77"/>
      <c r="QTU234" s="77"/>
      <c r="QTV234" s="77"/>
      <c r="QTW234" s="77"/>
      <c r="QTX234" s="77"/>
      <c r="QTY234" s="77"/>
      <c r="QTZ234" s="77"/>
      <c r="QUA234" s="77"/>
      <c r="QUB234" s="77"/>
      <c r="QUC234" s="77"/>
      <c r="QUD234" s="77"/>
      <c r="QUE234" s="77"/>
      <c r="QUF234" s="77"/>
      <c r="QUG234" s="77"/>
      <c r="QUH234" s="77"/>
      <c r="QUI234" s="77"/>
      <c r="QUJ234" s="77"/>
      <c r="QUK234" s="77"/>
      <c r="QUL234" s="77"/>
      <c r="QUM234" s="77"/>
      <c r="QUN234" s="77"/>
      <c r="QUO234" s="77"/>
      <c r="QUP234" s="77"/>
      <c r="QUQ234" s="77"/>
      <c r="QUR234" s="77"/>
      <c r="QUS234" s="77"/>
      <c r="QUT234" s="77"/>
      <c r="QUU234" s="77"/>
      <c r="QUV234" s="77"/>
      <c r="QUW234" s="77"/>
      <c r="QUX234" s="77"/>
      <c r="QUY234" s="77"/>
      <c r="QUZ234" s="77"/>
      <c r="QVA234" s="77"/>
      <c r="QVB234" s="77"/>
      <c r="QVC234" s="77"/>
      <c r="QVD234" s="77"/>
      <c r="QVE234" s="77"/>
      <c r="QVF234" s="77"/>
      <c r="QVG234" s="77"/>
      <c r="QVH234" s="77"/>
      <c r="QVI234" s="77"/>
      <c r="QVJ234" s="77"/>
      <c r="QVK234" s="77"/>
      <c r="QVL234" s="77"/>
      <c r="QVM234" s="77"/>
      <c r="QVN234" s="77"/>
      <c r="QVO234" s="77"/>
      <c r="QVP234" s="77"/>
      <c r="QVQ234" s="77"/>
      <c r="QVR234" s="77"/>
      <c r="QVS234" s="77"/>
      <c r="QVT234" s="77"/>
      <c r="QVU234" s="77"/>
      <c r="QVV234" s="77"/>
      <c r="QVW234" s="77"/>
      <c r="QVX234" s="77"/>
      <c r="QVY234" s="77"/>
      <c r="QVZ234" s="77"/>
      <c r="QWA234" s="77"/>
      <c r="QWB234" s="77"/>
      <c r="QWC234" s="77"/>
      <c r="QWD234" s="77"/>
      <c r="QWE234" s="77"/>
      <c r="QWF234" s="77"/>
      <c r="QWG234" s="77"/>
      <c r="QWH234" s="77"/>
      <c r="QWI234" s="77"/>
      <c r="QWJ234" s="77"/>
      <c r="QWK234" s="77"/>
      <c r="QWL234" s="77"/>
      <c r="QWM234" s="77"/>
      <c r="QWN234" s="77"/>
      <c r="QWO234" s="77"/>
      <c r="QWP234" s="77"/>
      <c r="QWQ234" s="77"/>
      <c r="QWR234" s="77"/>
      <c r="QWS234" s="77"/>
      <c r="QWT234" s="77"/>
      <c r="QWU234" s="77"/>
      <c r="QWV234" s="77"/>
      <c r="QWW234" s="77"/>
      <c r="QWX234" s="77"/>
      <c r="QWY234" s="77"/>
      <c r="QWZ234" s="77"/>
      <c r="QXA234" s="77"/>
      <c r="QXB234" s="77"/>
      <c r="QXC234" s="77"/>
      <c r="QXD234" s="77"/>
      <c r="QXE234" s="77"/>
      <c r="QXF234" s="77"/>
      <c r="QXG234" s="77"/>
      <c r="QXH234" s="77"/>
      <c r="QXI234" s="77"/>
      <c r="QXJ234" s="77"/>
      <c r="QXK234" s="77"/>
      <c r="QXL234" s="77"/>
      <c r="QXM234" s="77"/>
      <c r="QXN234" s="77"/>
      <c r="QXO234" s="77"/>
      <c r="QXP234" s="77"/>
      <c r="QXQ234" s="77"/>
      <c r="QXR234" s="77"/>
      <c r="QXS234" s="77"/>
      <c r="QXT234" s="77"/>
      <c r="QXU234" s="77"/>
      <c r="QXV234" s="77"/>
      <c r="QXW234" s="77"/>
      <c r="QXX234" s="77"/>
      <c r="QXY234" s="77"/>
      <c r="QXZ234" s="77"/>
      <c r="QYA234" s="77"/>
      <c r="QYB234" s="77"/>
      <c r="QYC234" s="77"/>
      <c r="QYD234" s="77"/>
      <c r="QYE234" s="77"/>
      <c r="QYF234" s="77"/>
      <c r="QYG234" s="77"/>
      <c r="QYH234" s="77"/>
      <c r="QYI234" s="77"/>
      <c r="QYJ234" s="77"/>
      <c r="QYK234" s="77"/>
      <c r="QYL234" s="77"/>
      <c r="QYM234" s="77"/>
      <c r="QYN234" s="77"/>
      <c r="QYO234" s="77"/>
      <c r="QYP234" s="77"/>
      <c r="QYQ234" s="77"/>
      <c r="QYR234" s="77"/>
      <c r="QYS234" s="77"/>
      <c r="QYT234" s="77"/>
      <c r="QYU234" s="77"/>
      <c r="QYV234" s="77"/>
      <c r="QYW234" s="77"/>
      <c r="QYX234" s="77"/>
      <c r="QYY234" s="77"/>
      <c r="QYZ234" s="77"/>
      <c r="QZA234" s="77"/>
      <c r="QZB234" s="77"/>
      <c r="QZC234" s="77"/>
      <c r="QZD234" s="77"/>
      <c r="QZE234" s="77"/>
      <c r="QZF234" s="77"/>
      <c r="QZG234" s="77"/>
      <c r="QZH234" s="77"/>
      <c r="QZI234" s="77"/>
      <c r="QZJ234" s="77"/>
      <c r="QZK234" s="77"/>
      <c r="QZL234" s="77"/>
      <c r="QZM234" s="77"/>
      <c r="QZN234" s="77"/>
      <c r="QZO234" s="77"/>
      <c r="QZP234" s="77"/>
      <c r="QZQ234" s="77"/>
      <c r="QZR234" s="77"/>
      <c r="QZS234" s="77"/>
      <c r="QZT234" s="77"/>
      <c r="QZU234" s="77"/>
      <c r="QZV234" s="77"/>
      <c r="QZW234" s="77"/>
      <c r="QZX234" s="77"/>
      <c r="QZY234" s="77"/>
      <c r="QZZ234" s="77"/>
      <c r="RAA234" s="77"/>
      <c r="RAB234" s="77"/>
      <c r="RAC234" s="77"/>
      <c r="RAD234" s="77"/>
      <c r="RAE234" s="77"/>
      <c r="RAF234" s="77"/>
      <c r="RAG234" s="77"/>
      <c r="RAH234" s="77"/>
      <c r="RAI234" s="77"/>
      <c r="RAJ234" s="77"/>
      <c r="RAK234" s="77"/>
      <c r="RAL234" s="77"/>
      <c r="RAM234" s="77"/>
      <c r="RAN234" s="77"/>
      <c r="RAO234" s="77"/>
      <c r="RAP234" s="77"/>
      <c r="RAQ234" s="77"/>
      <c r="RAR234" s="77"/>
      <c r="RAS234" s="77"/>
      <c r="RAT234" s="77"/>
      <c r="RAU234" s="77"/>
      <c r="RAV234" s="77"/>
      <c r="RAW234" s="77"/>
      <c r="RAX234" s="77"/>
      <c r="RAY234" s="77"/>
      <c r="RAZ234" s="77"/>
      <c r="RBA234" s="77"/>
      <c r="RBB234" s="77"/>
      <c r="RBC234" s="77"/>
      <c r="RBD234" s="77"/>
      <c r="RBE234" s="77"/>
      <c r="RBF234" s="77"/>
      <c r="RBG234" s="77"/>
      <c r="RBH234" s="77"/>
      <c r="RBI234" s="77"/>
      <c r="RBJ234" s="77"/>
      <c r="RBK234" s="77"/>
      <c r="RBL234" s="77"/>
      <c r="RBM234" s="77"/>
      <c r="RBN234" s="77"/>
      <c r="RBO234" s="77"/>
      <c r="RBP234" s="77"/>
      <c r="RBQ234" s="77"/>
      <c r="RBR234" s="77"/>
      <c r="RBS234" s="77"/>
      <c r="RBT234" s="77"/>
      <c r="RBU234" s="77"/>
      <c r="RBV234" s="77"/>
      <c r="RBW234" s="77"/>
      <c r="RBX234" s="77"/>
      <c r="RBY234" s="77"/>
      <c r="RBZ234" s="77"/>
      <c r="RCA234" s="77"/>
      <c r="RCB234" s="77"/>
      <c r="RCC234" s="77"/>
      <c r="RCD234" s="77"/>
      <c r="RCE234" s="77"/>
      <c r="RCF234" s="77"/>
      <c r="RCG234" s="77"/>
      <c r="RCH234" s="77"/>
      <c r="RCI234" s="77"/>
      <c r="RCJ234" s="77"/>
      <c r="RCK234" s="77"/>
      <c r="RCL234" s="77"/>
      <c r="RCM234" s="77"/>
      <c r="RCN234" s="77"/>
      <c r="RCO234" s="77"/>
      <c r="RCP234" s="77"/>
      <c r="RCQ234" s="77"/>
      <c r="RCR234" s="77"/>
      <c r="RCS234" s="77"/>
      <c r="RCT234" s="77"/>
      <c r="RCU234" s="77"/>
      <c r="RCV234" s="77"/>
      <c r="RCW234" s="77"/>
      <c r="RCX234" s="77"/>
      <c r="RCY234" s="77"/>
      <c r="RCZ234" s="77"/>
      <c r="RDA234" s="77"/>
      <c r="RDB234" s="77"/>
      <c r="RDC234" s="77"/>
      <c r="RDD234" s="77"/>
      <c r="RDE234" s="77"/>
      <c r="RDF234" s="77"/>
      <c r="RDG234" s="77"/>
      <c r="RDH234" s="77"/>
      <c r="RDI234" s="77"/>
      <c r="RDJ234" s="77"/>
      <c r="RDK234" s="77"/>
      <c r="RDL234" s="77"/>
      <c r="RDM234" s="77"/>
      <c r="RDN234" s="77"/>
      <c r="RDO234" s="77"/>
      <c r="RDP234" s="77"/>
      <c r="RDQ234" s="77"/>
      <c r="RDR234" s="77"/>
      <c r="RDS234" s="77"/>
      <c r="RDT234" s="77"/>
      <c r="RDU234" s="77"/>
      <c r="RDV234" s="77"/>
      <c r="RDW234" s="77"/>
      <c r="RDX234" s="77"/>
      <c r="RDY234" s="77"/>
      <c r="RDZ234" s="77"/>
      <c r="REA234" s="77"/>
      <c r="REB234" s="77"/>
      <c r="REC234" s="77"/>
      <c r="RED234" s="77"/>
      <c r="REE234" s="77"/>
      <c r="REF234" s="77"/>
      <c r="REG234" s="77"/>
      <c r="REH234" s="77"/>
      <c r="REI234" s="77"/>
      <c r="REJ234" s="77"/>
      <c r="REK234" s="77"/>
      <c r="REL234" s="77"/>
      <c r="REM234" s="77"/>
      <c r="REN234" s="77"/>
      <c r="REO234" s="77"/>
      <c r="REP234" s="77"/>
      <c r="REQ234" s="77"/>
      <c r="RER234" s="77"/>
      <c r="RES234" s="77"/>
      <c r="RET234" s="77"/>
      <c r="REU234" s="77"/>
      <c r="REV234" s="77"/>
      <c r="REW234" s="77"/>
      <c r="REX234" s="77"/>
      <c r="REY234" s="77"/>
      <c r="REZ234" s="77"/>
      <c r="RFA234" s="77"/>
      <c r="RFB234" s="77"/>
      <c r="RFC234" s="77"/>
      <c r="RFD234" s="77"/>
      <c r="RFE234" s="77"/>
      <c r="RFF234" s="77"/>
      <c r="RFG234" s="77"/>
      <c r="RFH234" s="77"/>
      <c r="RFI234" s="77"/>
      <c r="RFJ234" s="77"/>
      <c r="RFK234" s="77"/>
      <c r="RFL234" s="77"/>
      <c r="RFM234" s="77"/>
      <c r="RFN234" s="77"/>
      <c r="RFO234" s="77"/>
      <c r="RFP234" s="77"/>
      <c r="RFQ234" s="77"/>
      <c r="RFR234" s="77"/>
      <c r="RFS234" s="77"/>
      <c r="RFT234" s="77"/>
      <c r="RFU234" s="77"/>
      <c r="RFV234" s="77"/>
      <c r="RFW234" s="77"/>
      <c r="RFX234" s="77"/>
      <c r="RFY234" s="77"/>
      <c r="RFZ234" s="77"/>
      <c r="RGA234" s="77"/>
      <c r="RGB234" s="77"/>
      <c r="RGC234" s="77"/>
      <c r="RGD234" s="77"/>
      <c r="RGE234" s="77"/>
      <c r="RGF234" s="77"/>
      <c r="RGG234" s="77"/>
      <c r="RGH234" s="77"/>
      <c r="RGI234" s="77"/>
      <c r="RGJ234" s="77"/>
      <c r="RGK234" s="77"/>
      <c r="RGL234" s="77"/>
      <c r="RGM234" s="77"/>
      <c r="RGN234" s="77"/>
      <c r="RGO234" s="77"/>
      <c r="RGP234" s="77"/>
      <c r="RGQ234" s="77"/>
      <c r="RGR234" s="77"/>
      <c r="RGS234" s="77"/>
      <c r="RGT234" s="77"/>
      <c r="RGU234" s="77"/>
      <c r="RGV234" s="77"/>
      <c r="RGW234" s="77"/>
      <c r="RGX234" s="77"/>
      <c r="RGY234" s="77"/>
      <c r="RGZ234" s="77"/>
      <c r="RHA234" s="77"/>
      <c r="RHB234" s="77"/>
      <c r="RHC234" s="77"/>
      <c r="RHD234" s="77"/>
      <c r="RHE234" s="77"/>
      <c r="RHF234" s="77"/>
      <c r="RHG234" s="77"/>
      <c r="RHH234" s="77"/>
      <c r="RHI234" s="77"/>
      <c r="RHJ234" s="77"/>
      <c r="RHK234" s="77"/>
      <c r="RHL234" s="77"/>
      <c r="RHM234" s="77"/>
      <c r="RHN234" s="77"/>
      <c r="RHO234" s="77"/>
      <c r="RHP234" s="77"/>
      <c r="RHQ234" s="77"/>
      <c r="RHR234" s="77"/>
      <c r="RHS234" s="77"/>
      <c r="RHT234" s="77"/>
      <c r="RHU234" s="77"/>
      <c r="RHV234" s="77"/>
      <c r="RHW234" s="77"/>
      <c r="RHX234" s="77"/>
      <c r="RHY234" s="77"/>
      <c r="RHZ234" s="77"/>
      <c r="RIA234" s="77"/>
      <c r="RIB234" s="77"/>
      <c r="RIC234" s="77"/>
      <c r="RID234" s="77"/>
      <c r="RIE234" s="77"/>
      <c r="RIF234" s="77"/>
      <c r="RIG234" s="77"/>
      <c r="RIH234" s="77"/>
      <c r="RII234" s="77"/>
      <c r="RIJ234" s="77"/>
      <c r="RIK234" s="77"/>
      <c r="RIL234" s="77"/>
      <c r="RIM234" s="77"/>
      <c r="RIN234" s="77"/>
      <c r="RIO234" s="77"/>
      <c r="RIP234" s="77"/>
      <c r="RIQ234" s="77"/>
      <c r="RIR234" s="77"/>
      <c r="RIS234" s="77"/>
      <c r="RIT234" s="77"/>
      <c r="RIU234" s="77"/>
      <c r="RIV234" s="77"/>
      <c r="RIW234" s="77"/>
      <c r="RIX234" s="77"/>
      <c r="RIY234" s="77"/>
      <c r="RIZ234" s="77"/>
      <c r="RJA234" s="77"/>
      <c r="RJB234" s="77"/>
      <c r="RJC234" s="77"/>
      <c r="RJD234" s="77"/>
      <c r="RJE234" s="77"/>
      <c r="RJF234" s="77"/>
      <c r="RJG234" s="77"/>
      <c r="RJH234" s="77"/>
      <c r="RJI234" s="77"/>
      <c r="RJJ234" s="77"/>
      <c r="RJK234" s="77"/>
      <c r="RJL234" s="77"/>
      <c r="RJM234" s="77"/>
      <c r="RJN234" s="77"/>
      <c r="RJO234" s="77"/>
      <c r="RJP234" s="77"/>
      <c r="RJQ234" s="77"/>
      <c r="RJR234" s="77"/>
      <c r="RJS234" s="77"/>
      <c r="RJT234" s="77"/>
      <c r="RJU234" s="77"/>
      <c r="RJV234" s="77"/>
      <c r="RJW234" s="77"/>
      <c r="RJX234" s="77"/>
      <c r="RJY234" s="77"/>
      <c r="RJZ234" s="77"/>
      <c r="RKA234" s="77"/>
      <c r="RKB234" s="77"/>
      <c r="RKC234" s="77"/>
      <c r="RKD234" s="77"/>
      <c r="RKE234" s="77"/>
      <c r="RKF234" s="77"/>
      <c r="RKG234" s="77"/>
      <c r="RKH234" s="77"/>
      <c r="RKI234" s="77"/>
      <c r="RKJ234" s="77"/>
      <c r="RKK234" s="77"/>
      <c r="RKL234" s="77"/>
      <c r="RKM234" s="77"/>
      <c r="RKN234" s="77"/>
      <c r="RKO234" s="77"/>
      <c r="RKP234" s="77"/>
      <c r="RKQ234" s="77"/>
      <c r="RKR234" s="77"/>
      <c r="RKS234" s="77"/>
      <c r="RKT234" s="77"/>
      <c r="RKU234" s="77"/>
      <c r="RKV234" s="77"/>
      <c r="RKW234" s="77"/>
      <c r="RKX234" s="77"/>
      <c r="RKY234" s="77"/>
      <c r="RKZ234" s="77"/>
      <c r="RLA234" s="77"/>
      <c r="RLB234" s="77"/>
      <c r="RLC234" s="77"/>
      <c r="RLD234" s="77"/>
      <c r="RLE234" s="77"/>
      <c r="RLF234" s="77"/>
      <c r="RLG234" s="77"/>
      <c r="RLH234" s="77"/>
      <c r="RLI234" s="77"/>
      <c r="RLJ234" s="77"/>
      <c r="RLK234" s="77"/>
      <c r="RLL234" s="77"/>
      <c r="RLM234" s="77"/>
      <c r="RLN234" s="77"/>
      <c r="RLO234" s="77"/>
      <c r="RLP234" s="77"/>
      <c r="RLQ234" s="77"/>
      <c r="RLR234" s="77"/>
      <c r="RLS234" s="77"/>
      <c r="RLT234" s="77"/>
      <c r="RLU234" s="77"/>
      <c r="RLV234" s="77"/>
      <c r="RLW234" s="77"/>
      <c r="RLX234" s="77"/>
      <c r="RLY234" s="77"/>
      <c r="RLZ234" s="77"/>
      <c r="RMA234" s="77"/>
      <c r="RMB234" s="77"/>
      <c r="RMC234" s="77"/>
      <c r="RMD234" s="77"/>
      <c r="RME234" s="77"/>
      <c r="RMF234" s="77"/>
      <c r="RMG234" s="77"/>
      <c r="RMH234" s="77"/>
      <c r="RMI234" s="77"/>
      <c r="RMJ234" s="77"/>
      <c r="RMK234" s="77"/>
      <c r="RML234" s="77"/>
      <c r="RMM234" s="77"/>
      <c r="RMN234" s="77"/>
      <c r="RMO234" s="77"/>
      <c r="RMP234" s="77"/>
      <c r="RMQ234" s="77"/>
      <c r="RMR234" s="77"/>
      <c r="RMS234" s="77"/>
      <c r="RMT234" s="77"/>
      <c r="RMU234" s="77"/>
      <c r="RMV234" s="77"/>
      <c r="RMW234" s="77"/>
      <c r="RMX234" s="77"/>
      <c r="RMY234" s="77"/>
      <c r="RMZ234" s="77"/>
      <c r="RNA234" s="77"/>
      <c r="RNB234" s="77"/>
      <c r="RNC234" s="77"/>
      <c r="RND234" s="77"/>
      <c r="RNE234" s="77"/>
      <c r="RNF234" s="77"/>
      <c r="RNG234" s="77"/>
      <c r="RNH234" s="77"/>
      <c r="RNI234" s="77"/>
      <c r="RNJ234" s="77"/>
      <c r="RNK234" s="77"/>
      <c r="RNL234" s="77"/>
      <c r="RNM234" s="77"/>
      <c r="RNN234" s="77"/>
      <c r="RNO234" s="77"/>
      <c r="RNP234" s="77"/>
      <c r="RNQ234" s="77"/>
      <c r="RNR234" s="77"/>
      <c r="RNS234" s="77"/>
      <c r="RNT234" s="77"/>
      <c r="RNU234" s="77"/>
      <c r="RNV234" s="77"/>
      <c r="RNW234" s="77"/>
      <c r="RNX234" s="77"/>
      <c r="RNY234" s="77"/>
      <c r="RNZ234" s="77"/>
      <c r="ROA234" s="77"/>
      <c r="ROB234" s="77"/>
      <c r="ROC234" s="77"/>
      <c r="ROD234" s="77"/>
      <c r="ROE234" s="77"/>
      <c r="ROF234" s="77"/>
      <c r="ROG234" s="77"/>
      <c r="ROH234" s="77"/>
      <c r="ROI234" s="77"/>
      <c r="ROJ234" s="77"/>
      <c r="ROK234" s="77"/>
      <c r="ROL234" s="77"/>
      <c r="ROM234" s="77"/>
      <c r="RON234" s="77"/>
      <c r="ROO234" s="77"/>
      <c r="ROP234" s="77"/>
      <c r="ROQ234" s="77"/>
      <c r="ROR234" s="77"/>
      <c r="ROS234" s="77"/>
      <c r="ROT234" s="77"/>
      <c r="ROU234" s="77"/>
      <c r="ROV234" s="77"/>
      <c r="ROW234" s="77"/>
      <c r="ROX234" s="77"/>
      <c r="ROY234" s="77"/>
      <c r="ROZ234" s="77"/>
      <c r="RPA234" s="77"/>
      <c r="RPB234" s="77"/>
      <c r="RPC234" s="77"/>
      <c r="RPD234" s="77"/>
      <c r="RPE234" s="77"/>
      <c r="RPF234" s="77"/>
      <c r="RPG234" s="77"/>
      <c r="RPH234" s="77"/>
      <c r="RPI234" s="77"/>
      <c r="RPJ234" s="77"/>
      <c r="RPK234" s="77"/>
      <c r="RPL234" s="77"/>
      <c r="RPM234" s="77"/>
      <c r="RPN234" s="77"/>
      <c r="RPO234" s="77"/>
      <c r="RPP234" s="77"/>
      <c r="RPQ234" s="77"/>
      <c r="RPR234" s="77"/>
      <c r="RPS234" s="77"/>
      <c r="RPT234" s="77"/>
      <c r="RPU234" s="77"/>
      <c r="RPV234" s="77"/>
      <c r="RPW234" s="77"/>
      <c r="RPX234" s="77"/>
      <c r="RPY234" s="77"/>
      <c r="RPZ234" s="77"/>
      <c r="RQA234" s="77"/>
      <c r="RQB234" s="77"/>
      <c r="RQC234" s="77"/>
      <c r="RQD234" s="77"/>
      <c r="RQE234" s="77"/>
      <c r="RQF234" s="77"/>
      <c r="RQG234" s="77"/>
      <c r="RQH234" s="77"/>
      <c r="RQI234" s="77"/>
      <c r="RQJ234" s="77"/>
      <c r="RQK234" s="77"/>
      <c r="RQL234" s="77"/>
      <c r="RQM234" s="77"/>
      <c r="RQN234" s="77"/>
      <c r="RQO234" s="77"/>
      <c r="RQP234" s="77"/>
      <c r="RQQ234" s="77"/>
      <c r="RQR234" s="77"/>
      <c r="RQS234" s="77"/>
      <c r="RQT234" s="77"/>
      <c r="RQU234" s="77"/>
      <c r="RQV234" s="77"/>
      <c r="RQW234" s="77"/>
      <c r="RQX234" s="77"/>
      <c r="RQY234" s="77"/>
      <c r="RQZ234" s="77"/>
      <c r="RRA234" s="77"/>
      <c r="RRB234" s="77"/>
      <c r="RRC234" s="77"/>
      <c r="RRD234" s="77"/>
      <c r="RRE234" s="77"/>
      <c r="RRF234" s="77"/>
      <c r="RRG234" s="77"/>
      <c r="RRH234" s="77"/>
      <c r="RRI234" s="77"/>
      <c r="RRJ234" s="77"/>
      <c r="RRK234" s="77"/>
      <c r="RRL234" s="77"/>
      <c r="RRM234" s="77"/>
      <c r="RRN234" s="77"/>
      <c r="RRO234" s="77"/>
      <c r="RRP234" s="77"/>
      <c r="RRQ234" s="77"/>
      <c r="RRR234" s="77"/>
      <c r="RRS234" s="77"/>
      <c r="RRT234" s="77"/>
      <c r="RRU234" s="77"/>
      <c r="RRV234" s="77"/>
      <c r="RRW234" s="77"/>
      <c r="RRX234" s="77"/>
      <c r="RRY234" s="77"/>
      <c r="RRZ234" s="77"/>
      <c r="RSA234" s="77"/>
      <c r="RSB234" s="77"/>
      <c r="RSC234" s="77"/>
      <c r="RSD234" s="77"/>
      <c r="RSE234" s="77"/>
      <c r="RSF234" s="77"/>
      <c r="RSG234" s="77"/>
      <c r="RSH234" s="77"/>
      <c r="RSI234" s="77"/>
      <c r="RSJ234" s="77"/>
      <c r="RSK234" s="77"/>
      <c r="RSL234" s="77"/>
      <c r="RSM234" s="77"/>
      <c r="RSN234" s="77"/>
      <c r="RSO234" s="77"/>
      <c r="RSP234" s="77"/>
      <c r="RSQ234" s="77"/>
      <c r="RSR234" s="77"/>
      <c r="RSS234" s="77"/>
      <c r="RST234" s="77"/>
      <c r="RSU234" s="77"/>
      <c r="RSV234" s="77"/>
      <c r="RSW234" s="77"/>
      <c r="RSX234" s="77"/>
      <c r="RSY234" s="77"/>
      <c r="RSZ234" s="77"/>
      <c r="RTA234" s="77"/>
      <c r="RTB234" s="77"/>
      <c r="RTC234" s="77"/>
      <c r="RTD234" s="77"/>
      <c r="RTE234" s="77"/>
      <c r="RTF234" s="77"/>
      <c r="RTG234" s="77"/>
      <c r="RTH234" s="77"/>
      <c r="RTI234" s="77"/>
      <c r="RTJ234" s="77"/>
      <c r="RTK234" s="77"/>
      <c r="RTL234" s="77"/>
      <c r="RTM234" s="77"/>
      <c r="RTN234" s="77"/>
      <c r="RTO234" s="77"/>
      <c r="RTP234" s="77"/>
      <c r="RTQ234" s="77"/>
      <c r="RTR234" s="77"/>
      <c r="RTS234" s="77"/>
      <c r="RTT234" s="77"/>
      <c r="RTU234" s="77"/>
      <c r="RTV234" s="77"/>
      <c r="RTW234" s="77"/>
      <c r="RTX234" s="77"/>
      <c r="RTY234" s="77"/>
      <c r="RTZ234" s="77"/>
      <c r="RUA234" s="77"/>
      <c r="RUB234" s="77"/>
      <c r="RUC234" s="77"/>
      <c r="RUD234" s="77"/>
      <c r="RUE234" s="77"/>
      <c r="RUF234" s="77"/>
      <c r="RUG234" s="77"/>
      <c r="RUH234" s="77"/>
      <c r="RUI234" s="77"/>
      <c r="RUJ234" s="77"/>
      <c r="RUK234" s="77"/>
      <c r="RUL234" s="77"/>
      <c r="RUM234" s="77"/>
      <c r="RUN234" s="77"/>
      <c r="RUO234" s="77"/>
      <c r="RUP234" s="77"/>
      <c r="RUQ234" s="77"/>
      <c r="RUR234" s="77"/>
      <c r="RUS234" s="77"/>
      <c r="RUT234" s="77"/>
      <c r="RUU234" s="77"/>
      <c r="RUV234" s="77"/>
      <c r="RUW234" s="77"/>
      <c r="RUX234" s="77"/>
      <c r="RUY234" s="77"/>
      <c r="RUZ234" s="77"/>
      <c r="RVA234" s="77"/>
      <c r="RVB234" s="77"/>
      <c r="RVC234" s="77"/>
      <c r="RVD234" s="77"/>
      <c r="RVE234" s="77"/>
      <c r="RVF234" s="77"/>
      <c r="RVG234" s="77"/>
      <c r="RVH234" s="77"/>
      <c r="RVI234" s="77"/>
      <c r="RVJ234" s="77"/>
      <c r="RVK234" s="77"/>
      <c r="RVL234" s="77"/>
      <c r="RVM234" s="77"/>
      <c r="RVN234" s="77"/>
      <c r="RVO234" s="77"/>
      <c r="RVP234" s="77"/>
      <c r="RVQ234" s="77"/>
      <c r="RVR234" s="77"/>
      <c r="RVS234" s="77"/>
      <c r="RVT234" s="77"/>
      <c r="RVU234" s="77"/>
      <c r="RVV234" s="77"/>
      <c r="RVW234" s="77"/>
      <c r="RVX234" s="77"/>
      <c r="RVY234" s="77"/>
      <c r="RVZ234" s="77"/>
      <c r="RWA234" s="77"/>
      <c r="RWB234" s="77"/>
      <c r="RWC234" s="77"/>
      <c r="RWD234" s="77"/>
      <c r="RWE234" s="77"/>
      <c r="RWF234" s="77"/>
      <c r="RWG234" s="77"/>
      <c r="RWH234" s="77"/>
      <c r="RWI234" s="77"/>
      <c r="RWJ234" s="77"/>
      <c r="RWK234" s="77"/>
      <c r="RWL234" s="77"/>
      <c r="RWM234" s="77"/>
      <c r="RWN234" s="77"/>
      <c r="RWO234" s="77"/>
      <c r="RWP234" s="77"/>
      <c r="RWQ234" s="77"/>
      <c r="RWR234" s="77"/>
      <c r="RWS234" s="77"/>
      <c r="RWT234" s="77"/>
      <c r="RWU234" s="77"/>
      <c r="RWV234" s="77"/>
      <c r="RWW234" s="77"/>
      <c r="RWX234" s="77"/>
      <c r="RWY234" s="77"/>
      <c r="RWZ234" s="77"/>
      <c r="RXA234" s="77"/>
      <c r="RXB234" s="77"/>
      <c r="RXC234" s="77"/>
      <c r="RXD234" s="77"/>
      <c r="RXE234" s="77"/>
      <c r="RXF234" s="77"/>
      <c r="RXG234" s="77"/>
      <c r="RXH234" s="77"/>
      <c r="RXI234" s="77"/>
      <c r="RXJ234" s="77"/>
      <c r="RXK234" s="77"/>
      <c r="RXL234" s="77"/>
      <c r="RXM234" s="77"/>
      <c r="RXN234" s="77"/>
      <c r="RXO234" s="77"/>
      <c r="RXP234" s="77"/>
      <c r="RXQ234" s="77"/>
      <c r="RXR234" s="77"/>
      <c r="RXS234" s="77"/>
      <c r="RXT234" s="77"/>
      <c r="RXU234" s="77"/>
      <c r="RXV234" s="77"/>
      <c r="RXW234" s="77"/>
      <c r="RXX234" s="77"/>
      <c r="RXY234" s="77"/>
      <c r="RXZ234" s="77"/>
      <c r="RYA234" s="77"/>
      <c r="RYB234" s="77"/>
      <c r="RYC234" s="77"/>
      <c r="RYD234" s="77"/>
      <c r="RYE234" s="77"/>
      <c r="RYF234" s="77"/>
      <c r="RYG234" s="77"/>
      <c r="RYH234" s="77"/>
      <c r="RYI234" s="77"/>
      <c r="RYJ234" s="77"/>
      <c r="RYK234" s="77"/>
      <c r="RYL234" s="77"/>
      <c r="RYM234" s="77"/>
      <c r="RYN234" s="77"/>
      <c r="RYO234" s="77"/>
      <c r="RYP234" s="77"/>
      <c r="RYQ234" s="77"/>
      <c r="RYR234" s="77"/>
      <c r="RYS234" s="77"/>
      <c r="RYT234" s="77"/>
      <c r="RYU234" s="77"/>
      <c r="RYV234" s="77"/>
      <c r="RYW234" s="77"/>
      <c r="RYX234" s="77"/>
      <c r="RYY234" s="77"/>
      <c r="RYZ234" s="77"/>
      <c r="RZA234" s="77"/>
      <c r="RZB234" s="77"/>
      <c r="RZC234" s="77"/>
      <c r="RZD234" s="77"/>
      <c r="RZE234" s="77"/>
      <c r="RZF234" s="77"/>
      <c r="RZG234" s="77"/>
      <c r="RZH234" s="77"/>
      <c r="RZI234" s="77"/>
      <c r="RZJ234" s="77"/>
      <c r="RZK234" s="77"/>
      <c r="RZL234" s="77"/>
      <c r="RZM234" s="77"/>
      <c r="RZN234" s="77"/>
      <c r="RZO234" s="77"/>
      <c r="RZP234" s="77"/>
      <c r="RZQ234" s="77"/>
      <c r="RZR234" s="77"/>
      <c r="RZS234" s="77"/>
      <c r="RZT234" s="77"/>
      <c r="RZU234" s="77"/>
      <c r="RZV234" s="77"/>
      <c r="RZW234" s="77"/>
      <c r="RZX234" s="77"/>
      <c r="RZY234" s="77"/>
      <c r="RZZ234" s="77"/>
      <c r="SAA234" s="77"/>
      <c r="SAB234" s="77"/>
      <c r="SAC234" s="77"/>
      <c r="SAD234" s="77"/>
      <c r="SAE234" s="77"/>
      <c r="SAF234" s="77"/>
      <c r="SAG234" s="77"/>
      <c r="SAH234" s="77"/>
      <c r="SAI234" s="77"/>
      <c r="SAJ234" s="77"/>
      <c r="SAK234" s="77"/>
      <c r="SAL234" s="77"/>
      <c r="SAM234" s="77"/>
      <c r="SAN234" s="77"/>
      <c r="SAO234" s="77"/>
      <c r="SAP234" s="77"/>
      <c r="SAQ234" s="77"/>
      <c r="SAR234" s="77"/>
      <c r="SAS234" s="77"/>
      <c r="SAT234" s="77"/>
      <c r="SAU234" s="77"/>
      <c r="SAV234" s="77"/>
      <c r="SAW234" s="77"/>
      <c r="SAX234" s="77"/>
      <c r="SAY234" s="77"/>
      <c r="SAZ234" s="77"/>
      <c r="SBA234" s="77"/>
      <c r="SBB234" s="77"/>
      <c r="SBC234" s="77"/>
      <c r="SBD234" s="77"/>
      <c r="SBE234" s="77"/>
      <c r="SBF234" s="77"/>
      <c r="SBG234" s="77"/>
      <c r="SBH234" s="77"/>
      <c r="SBI234" s="77"/>
      <c r="SBJ234" s="77"/>
      <c r="SBK234" s="77"/>
      <c r="SBL234" s="77"/>
      <c r="SBM234" s="77"/>
      <c r="SBN234" s="77"/>
      <c r="SBO234" s="77"/>
      <c r="SBP234" s="77"/>
      <c r="SBQ234" s="77"/>
      <c r="SBR234" s="77"/>
      <c r="SBS234" s="77"/>
      <c r="SBT234" s="77"/>
      <c r="SBU234" s="77"/>
      <c r="SBV234" s="77"/>
      <c r="SBW234" s="77"/>
      <c r="SBX234" s="77"/>
      <c r="SBY234" s="77"/>
      <c r="SBZ234" s="77"/>
      <c r="SCA234" s="77"/>
      <c r="SCB234" s="77"/>
      <c r="SCC234" s="77"/>
      <c r="SCD234" s="77"/>
      <c r="SCE234" s="77"/>
      <c r="SCF234" s="77"/>
      <c r="SCG234" s="77"/>
      <c r="SCH234" s="77"/>
      <c r="SCI234" s="77"/>
      <c r="SCJ234" s="77"/>
      <c r="SCK234" s="77"/>
      <c r="SCL234" s="77"/>
      <c r="SCM234" s="77"/>
      <c r="SCN234" s="77"/>
      <c r="SCO234" s="77"/>
      <c r="SCP234" s="77"/>
      <c r="SCQ234" s="77"/>
      <c r="SCR234" s="77"/>
      <c r="SCS234" s="77"/>
      <c r="SCT234" s="77"/>
      <c r="SCU234" s="77"/>
      <c r="SCV234" s="77"/>
      <c r="SCW234" s="77"/>
      <c r="SCX234" s="77"/>
      <c r="SCY234" s="77"/>
      <c r="SCZ234" s="77"/>
      <c r="SDA234" s="77"/>
      <c r="SDB234" s="77"/>
      <c r="SDC234" s="77"/>
      <c r="SDD234" s="77"/>
      <c r="SDE234" s="77"/>
      <c r="SDF234" s="77"/>
      <c r="SDG234" s="77"/>
      <c r="SDH234" s="77"/>
      <c r="SDI234" s="77"/>
      <c r="SDJ234" s="77"/>
      <c r="SDK234" s="77"/>
      <c r="SDL234" s="77"/>
      <c r="SDM234" s="77"/>
      <c r="SDN234" s="77"/>
      <c r="SDO234" s="77"/>
      <c r="SDP234" s="77"/>
      <c r="SDQ234" s="77"/>
      <c r="SDR234" s="77"/>
      <c r="SDS234" s="77"/>
      <c r="SDT234" s="77"/>
      <c r="SDU234" s="77"/>
      <c r="SDV234" s="77"/>
      <c r="SDW234" s="77"/>
      <c r="SDX234" s="77"/>
      <c r="SDY234" s="77"/>
      <c r="SDZ234" s="77"/>
      <c r="SEA234" s="77"/>
      <c r="SEB234" s="77"/>
      <c r="SEC234" s="77"/>
      <c r="SED234" s="77"/>
      <c r="SEE234" s="77"/>
      <c r="SEF234" s="77"/>
      <c r="SEG234" s="77"/>
      <c r="SEH234" s="77"/>
      <c r="SEI234" s="77"/>
      <c r="SEJ234" s="77"/>
      <c r="SEK234" s="77"/>
      <c r="SEL234" s="77"/>
      <c r="SEM234" s="77"/>
      <c r="SEN234" s="77"/>
      <c r="SEO234" s="77"/>
      <c r="SEP234" s="77"/>
      <c r="SEQ234" s="77"/>
      <c r="SER234" s="77"/>
      <c r="SES234" s="77"/>
      <c r="SET234" s="77"/>
      <c r="SEU234" s="77"/>
      <c r="SEV234" s="77"/>
      <c r="SEW234" s="77"/>
      <c r="SEX234" s="77"/>
      <c r="SEY234" s="77"/>
      <c r="SEZ234" s="77"/>
      <c r="SFA234" s="77"/>
      <c r="SFB234" s="77"/>
      <c r="SFC234" s="77"/>
      <c r="SFD234" s="77"/>
      <c r="SFE234" s="77"/>
      <c r="SFF234" s="77"/>
      <c r="SFG234" s="77"/>
      <c r="SFH234" s="77"/>
      <c r="SFI234" s="77"/>
      <c r="SFJ234" s="77"/>
      <c r="SFK234" s="77"/>
      <c r="SFL234" s="77"/>
      <c r="SFM234" s="77"/>
      <c r="SFN234" s="77"/>
      <c r="SFO234" s="77"/>
      <c r="SFP234" s="77"/>
      <c r="SFQ234" s="77"/>
      <c r="SFR234" s="77"/>
      <c r="SFS234" s="77"/>
      <c r="SFT234" s="77"/>
      <c r="SFU234" s="77"/>
      <c r="SFV234" s="77"/>
      <c r="SFW234" s="77"/>
      <c r="SFX234" s="77"/>
      <c r="SFY234" s="77"/>
      <c r="SFZ234" s="77"/>
      <c r="SGA234" s="77"/>
      <c r="SGB234" s="77"/>
      <c r="SGC234" s="77"/>
      <c r="SGD234" s="77"/>
      <c r="SGE234" s="77"/>
      <c r="SGF234" s="77"/>
      <c r="SGG234" s="77"/>
      <c r="SGH234" s="77"/>
      <c r="SGI234" s="77"/>
      <c r="SGJ234" s="77"/>
      <c r="SGK234" s="77"/>
      <c r="SGL234" s="77"/>
      <c r="SGM234" s="77"/>
      <c r="SGN234" s="77"/>
      <c r="SGO234" s="77"/>
      <c r="SGP234" s="77"/>
      <c r="SGQ234" s="77"/>
      <c r="SGR234" s="77"/>
      <c r="SGS234" s="77"/>
      <c r="SGT234" s="77"/>
      <c r="SGU234" s="77"/>
      <c r="SGV234" s="77"/>
      <c r="SGW234" s="77"/>
      <c r="SGX234" s="77"/>
      <c r="SGY234" s="77"/>
      <c r="SGZ234" s="77"/>
      <c r="SHA234" s="77"/>
      <c r="SHB234" s="77"/>
      <c r="SHC234" s="77"/>
      <c r="SHD234" s="77"/>
      <c r="SHE234" s="77"/>
      <c r="SHF234" s="77"/>
      <c r="SHG234" s="77"/>
      <c r="SHH234" s="77"/>
      <c r="SHI234" s="77"/>
      <c r="SHJ234" s="77"/>
      <c r="SHK234" s="77"/>
      <c r="SHL234" s="77"/>
      <c r="SHM234" s="77"/>
      <c r="SHN234" s="77"/>
      <c r="SHO234" s="77"/>
      <c r="SHP234" s="77"/>
      <c r="SHQ234" s="77"/>
      <c r="SHR234" s="77"/>
      <c r="SHS234" s="77"/>
      <c r="SHT234" s="77"/>
      <c r="SHU234" s="77"/>
      <c r="SHV234" s="77"/>
      <c r="SHW234" s="77"/>
      <c r="SHX234" s="77"/>
      <c r="SHY234" s="77"/>
      <c r="SHZ234" s="77"/>
      <c r="SIA234" s="77"/>
      <c r="SIB234" s="77"/>
      <c r="SIC234" s="77"/>
      <c r="SID234" s="77"/>
      <c r="SIE234" s="77"/>
      <c r="SIF234" s="77"/>
      <c r="SIG234" s="77"/>
      <c r="SIH234" s="77"/>
      <c r="SII234" s="77"/>
      <c r="SIJ234" s="77"/>
      <c r="SIK234" s="77"/>
      <c r="SIL234" s="77"/>
      <c r="SIM234" s="77"/>
      <c r="SIN234" s="77"/>
      <c r="SIO234" s="77"/>
      <c r="SIP234" s="77"/>
      <c r="SIQ234" s="77"/>
      <c r="SIR234" s="77"/>
      <c r="SIS234" s="77"/>
      <c r="SIT234" s="77"/>
      <c r="SIU234" s="77"/>
      <c r="SIV234" s="77"/>
      <c r="SIW234" s="77"/>
      <c r="SIX234" s="77"/>
      <c r="SIY234" s="77"/>
      <c r="SIZ234" s="77"/>
      <c r="SJA234" s="77"/>
      <c r="SJB234" s="77"/>
      <c r="SJC234" s="77"/>
      <c r="SJD234" s="77"/>
      <c r="SJE234" s="77"/>
      <c r="SJF234" s="77"/>
      <c r="SJG234" s="77"/>
      <c r="SJH234" s="77"/>
      <c r="SJI234" s="77"/>
      <c r="SJJ234" s="77"/>
      <c r="SJK234" s="77"/>
      <c r="SJL234" s="77"/>
      <c r="SJM234" s="77"/>
      <c r="SJN234" s="77"/>
      <c r="SJO234" s="77"/>
      <c r="SJP234" s="77"/>
      <c r="SJQ234" s="77"/>
      <c r="SJR234" s="77"/>
      <c r="SJS234" s="77"/>
      <c r="SJT234" s="77"/>
      <c r="SJU234" s="77"/>
      <c r="SJV234" s="77"/>
      <c r="SJW234" s="77"/>
      <c r="SJX234" s="77"/>
      <c r="SJY234" s="77"/>
      <c r="SJZ234" s="77"/>
      <c r="SKA234" s="77"/>
      <c r="SKB234" s="77"/>
      <c r="SKC234" s="77"/>
      <c r="SKD234" s="77"/>
      <c r="SKE234" s="77"/>
      <c r="SKF234" s="77"/>
      <c r="SKG234" s="77"/>
      <c r="SKH234" s="77"/>
      <c r="SKI234" s="77"/>
      <c r="SKJ234" s="77"/>
      <c r="SKK234" s="77"/>
      <c r="SKL234" s="77"/>
      <c r="SKM234" s="77"/>
      <c r="SKN234" s="77"/>
      <c r="SKO234" s="77"/>
      <c r="SKP234" s="77"/>
      <c r="SKQ234" s="77"/>
      <c r="SKR234" s="77"/>
      <c r="SKS234" s="77"/>
      <c r="SKT234" s="77"/>
      <c r="SKU234" s="77"/>
      <c r="SKV234" s="77"/>
      <c r="SKW234" s="77"/>
      <c r="SKX234" s="77"/>
      <c r="SKY234" s="77"/>
      <c r="SKZ234" s="77"/>
      <c r="SLA234" s="77"/>
      <c r="SLB234" s="77"/>
      <c r="SLC234" s="77"/>
      <c r="SLD234" s="77"/>
      <c r="SLE234" s="77"/>
      <c r="SLF234" s="77"/>
      <c r="SLG234" s="77"/>
      <c r="SLH234" s="77"/>
      <c r="SLI234" s="77"/>
      <c r="SLJ234" s="77"/>
      <c r="SLK234" s="77"/>
      <c r="SLL234" s="77"/>
      <c r="SLM234" s="77"/>
      <c r="SLN234" s="77"/>
      <c r="SLO234" s="77"/>
      <c r="SLP234" s="77"/>
      <c r="SLQ234" s="77"/>
      <c r="SLR234" s="77"/>
      <c r="SLS234" s="77"/>
      <c r="SLT234" s="77"/>
      <c r="SLU234" s="77"/>
      <c r="SLV234" s="77"/>
      <c r="SLW234" s="77"/>
      <c r="SLX234" s="77"/>
      <c r="SLY234" s="77"/>
      <c r="SLZ234" s="77"/>
      <c r="SMA234" s="77"/>
      <c r="SMB234" s="77"/>
      <c r="SMC234" s="77"/>
      <c r="SMD234" s="77"/>
      <c r="SME234" s="77"/>
      <c r="SMF234" s="77"/>
      <c r="SMG234" s="77"/>
      <c r="SMH234" s="77"/>
      <c r="SMI234" s="77"/>
      <c r="SMJ234" s="77"/>
      <c r="SMK234" s="77"/>
      <c r="SML234" s="77"/>
      <c r="SMM234" s="77"/>
      <c r="SMN234" s="77"/>
      <c r="SMO234" s="77"/>
      <c r="SMP234" s="77"/>
      <c r="SMQ234" s="77"/>
      <c r="SMR234" s="77"/>
      <c r="SMS234" s="77"/>
      <c r="SMT234" s="77"/>
      <c r="SMU234" s="77"/>
      <c r="SMV234" s="77"/>
      <c r="SMW234" s="77"/>
      <c r="SMX234" s="77"/>
      <c r="SMY234" s="77"/>
      <c r="SMZ234" s="77"/>
      <c r="SNA234" s="77"/>
      <c r="SNB234" s="77"/>
      <c r="SNC234" s="77"/>
      <c r="SND234" s="77"/>
      <c r="SNE234" s="77"/>
      <c r="SNF234" s="77"/>
      <c r="SNG234" s="77"/>
      <c r="SNH234" s="77"/>
      <c r="SNI234" s="77"/>
      <c r="SNJ234" s="77"/>
      <c r="SNK234" s="77"/>
      <c r="SNL234" s="77"/>
      <c r="SNM234" s="77"/>
      <c r="SNN234" s="77"/>
      <c r="SNO234" s="77"/>
      <c r="SNP234" s="77"/>
      <c r="SNQ234" s="77"/>
      <c r="SNR234" s="77"/>
      <c r="SNS234" s="77"/>
      <c r="SNT234" s="77"/>
      <c r="SNU234" s="77"/>
      <c r="SNV234" s="77"/>
      <c r="SNW234" s="77"/>
      <c r="SNX234" s="77"/>
      <c r="SNY234" s="77"/>
      <c r="SNZ234" s="77"/>
      <c r="SOA234" s="77"/>
      <c r="SOB234" s="77"/>
      <c r="SOC234" s="77"/>
      <c r="SOD234" s="77"/>
      <c r="SOE234" s="77"/>
      <c r="SOF234" s="77"/>
      <c r="SOG234" s="77"/>
      <c r="SOH234" s="77"/>
      <c r="SOI234" s="77"/>
      <c r="SOJ234" s="77"/>
      <c r="SOK234" s="77"/>
      <c r="SOL234" s="77"/>
      <c r="SOM234" s="77"/>
      <c r="SON234" s="77"/>
      <c r="SOO234" s="77"/>
      <c r="SOP234" s="77"/>
      <c r="SOQ234" s="77"/>
      <c r="SOR234" s="77"/>
      <c r="SOS234" s="77"/>
      <c r="SOT234" s="77"/>
      <c r="SOU234" s="77"/>
      <c r="SOV234" s="77"/>
      <c r="SOW234" s="77"/>
      <c r="SOX234" s="77"/>
      <c r="SOY234" s="77"/>
      <c r="SOZ234" s="77"/>
      <c r="SPA234" s="77"/>
      <c r="SPB234" s="77"/>
      <c r="SPC234" s="77"/>
      <c r="SPD234" s="77"/>
      <c r="SPE234" s="77"/>
      <c r="SPF234" s="77"/>
      <c r="SPG234" s="77"/>
      <c r="SPH234" s="77"/>
      <c r="SPI234" s="77"/>
      <c r="SPJ234" s="77"/>
      <c r="SPK234" s="77"/>
      <c r="SPL234" s="77"/>
      <c r="SPM234" s="77"/>
      <c r="SPN234" s="77"/>
      <c r="SPO234" s="77"/>
      <c r="SPP234" s="77"/>
      <c r="SPQ234" s="77"/>
      <c r="SPR234" s="77"/>
      <c r="SPS234" s="77"/>
      <c r="SPT234" s="77"/>
      <c r="SPU234" s="77"/>
      <c r="SPV234" s="77"/>
      <c r="SPW234" s="77"/>
      <c r="SPX234" s="77"/>
      <c r="SPY234" s="77"/>
      <c r="SPZ234" s="77"/>
      <c r="SQA234" s="77"/>
      <c r="SQB234" s="77"/>
      <c r="SQC234" s="77"/>
      <c r="SQD234" s="77"/>
      <c r="SQE234" s="77"/>
      <c r="SQF234" s="77"/>
      <c r="SQG234" s="77"/>
      <c r="SQH234" s="77"/>
      <c r="SQI234" s="77"/>
      <c r="SQJ234" s="77"/>
      <c r="SQK234" s="77"/>
      <c r="SQL234" s="77"/>
      <c r="SQM234" s="77"/>
      <c r="SQN234" s="77"/>
      <c r="SQO234" s="77"/>
      <c r="SQP234" s="77"/>
      <c r="SQQ234" s="77"/>
      <c r="SQR234" s="77"/>
      <c r="SQS234" s="77"/>
      <c r="SQT234" s="77"/>
      <c r="SQU234" s="77"/>
      <c r="SQV234" s="77"/>
      <c r="SQW234" s="77"/>
      <c r="SQX234" s="77"/>
      <c r="SQY234" s="77"/>
      <c r="SQZ234" s="77"/>
      <c r="SRA234" s="77"/>
      <c r="SRB234" s="77"/>
      <c r="SRC234" s="77"/>
      <c r="SRD234" s="77"/>
      <c r="SRE234" s="77"/>
      <c r="SRF234" s="77"/>
      <c r="SRG234" s="77"/>
      <c r="SRH234" s="77"/>
      <c r="SRI234" s="77"/>
      <c r="SRJ234" s="77"/>
      <c r="SRK234" s="77"/>
      <c r="SRL234" s="77"/>
      <c r="SRM234" s="77"/>
      <c r="SRN234" s="77"/>
      <c r="SRO234" s="77"/>
      <c r="SRP234" s="77"/>
      <c r="SRQ234" s="77"/>
      <c r="SRR234" s="77"/>
      <c r="SRS234" s="77"/>
      <c r="SRT234" s="77"/>
      <c r="SRU234" s="77"/>
      <c r="SRV234" s="77"/>
      <c r="SRW234" s="77"/>
      <c r="SRX234" s="77"/>
      <c r="SRY234" s="77"/>
      <c r="SRZ234" s="77"/>
      <c r="SSA234" s="77"/>
      <c r="SSB234" s="77"/>
      <c r="SSC234" s="77"/>
      <c r="SSD234" s="77"/>
      <c r="SSE234" s="77"/>
      <c r="SSF234" s="77"/>
      <c r="SSG234" s="77"/>
      <c r="SSH234" s="77"/>
      <c r="SSI234" s="77"/>
      <c r="SSJ234" s="77"/>
      <c r="SSK234" s="77"/>
      <c r="SSL234" s="77"/>
      <c r="SSM234" s="77"/>
      <c r="SSN234" s="77"/>
      <c r="SSO234" s="77"/>
      <c r="SSP234" s="77"/>
      <c r="SSQ234" s="77"/>
      <c r="SSR234" s="77"/>
      <c r="SSS234" s="77"/>
      <c r="SST234" s="77"/>
      <c r="SSU234" s="77"/>
      <c r="SSV234" s="77"/>
      <c r="SSW234" s="77"/>
      <c r="SSX234" s="77"/>
      <c r="SSY234" s="77"/>
      <c r="SSZ234" s="77"/>
      <c r="STA234" s="77"/>
      <c r="STB234" s="77"/>
      <c r="STC234" s="77"/>
      <c r="STD234" s="77"/>
      <c r="STE234" s="77"/>
      <c r="STF234" s="77"/>
      <c r="STG234" s="77"/>
      <c r="STH234" s="77"/>
      <c r="STI234" s="77"/>
      <c r="STJ234" s="77"/>
      <c r="STK234" s="77"/>
      <c r="STL234" s="77"/>
      <c r="STM234" s="77"/>
      <c r="STN234" s="77"/>
      <c r="STO234" s="77"/>
      <c r="STP234" s="77"/>
      <c r="STQ234" s="77"/>
      <c r="STR234" s="77"/>
      <c r="STS234" s="77"/>
      <c r="STT234" s="77"/>
      <c r="STU234" s="77"/>
      <c r="STV234" s="77"/>
      <c r="STW234" s="77"/>
      <c r="STX234" s="77"/>
      <c r="STY234" s="77"/>
      <c r="STZ234" s="77"/>
      <c r="SUA234" s="77"/>
      <c r="SUB234" s="77"/>
      <c r="SUC234" s="77"/>
      <c r="SUD234" s="77"/>
      <c r="SUE234" s="77"/>
      <c r="SUF234" s="77"/>
      <c r="SUG234" s="77"/>
      <c r="SUH234" s="77"/>
      <c r="SUI234" s="77"/>
      <c r="SUJ234" s="77"/>
      <c r="SUK234" s="77"/>
      <c r="SUL234" s="77"/>
      <c r="SUM234" s="77"/>
      <c r="SUN234" s="77"/>
      <c r="SUO234" s="77"/>
      <c r="SUP234" s="77"/>
      <c r="SUQ234" s="77"/>
      <c r="SUR234" s="77"/>
      <c r="SUS234" s="77"/>
      <c r="SUT234" s="77"/>
      <c r="SUU234" s="77"/>
      <c r="SUV234" s="77"/>
      <c r="SUW234" s="77"/>
      <c r="SUX234" s="77"/>
      <c r="SUY234" s="77"/>
      <c r="SUZ234" s="77"/>
      <c r="SVA234" s="77"/>
      <c r="SVB234" s="77"/>
      <c r="SVC234" s="77"/>
      <c r="SVD234" s="77"/>
      <c r="SVE234" s="77"/>
      <c r="SVF234" s="77"/>
      <c r="SVG234" s="77"/>
      <c r="SVH234" s="77"/>
      <c r="SVI234" s="77"/>
      <c r="SVJ234" s="77"/>
      <c r="SVK234" s="77"/>
      <c r="SVL234" s="77"/>
      <c r="SVM234" s="77"/>
      <c r="SVN234" s="77"/>
      <c r="SVO234" s="77"/>
      <c r="SVP234" s="77"/>
      <c r="SVQ234" s="77"/>
      <c r="SVR234" s="77"/>
      <c r="SVS234" s="77"/>
      <c r="SVT234" s="77"/>
      <c r="SVU234" s="77"/>
      <c r="SVV234" s="77"/>
      <c r="SVW234" s="77"/>
      <c r="SVX234" s="77"/>
      <c r="SVY234" s="77"/>
      <c r="SVZ234" s="77"/>
      <c r="SWA234" s="77"/>
      <c r="SWB234" s="77"/>
      <c r="SWC234" s="77"/>
      <c r="SWD234" s="77"/>
      <c r="SWE234" s="77"/>
      <c r="SWF234" s="77"/>
      <c r="SWG234" s="77"/>
      <c r="SWH234" s="77"/>
      <c r="SWI234" s="77"/>
      <c r="SWJ234" s="77"/>
      <c r="SWK234" s="77"/>
      <c r="SWL234" s="77"/>
      <c r="SWM234" s="77"/>
      <c r="SWN234" s="77"/>
      <c r="SWO234" s="77"/>
      <c r="SWP234" s="77"/>
      <c r="SWQ234" s="77"/>
      <c r="SWR234" s="77"/>
      <c r="SWS234" s="77"/>
      <c r="SWT234" s="77"/>
      <c r="SWU234" s="77"/>
      <c r="SWV234" s="77"/>
      <c r="SWW234" s="77"/>
      <c r="SWX234" s="77"/>
      <c r="SWY234" s="77"/>
      <c r="SWZ234" s="77"/>
      <c r="SXA234" s="77"/>
      <c r="SXB234" s="77"/>
      <c r="SXC234" s="77"/>
      <c r="SXD234" s="77"/>
      <c r="SXE234" s="77"/>
      <c r="SXF234" s="77"/>
      <c r="SXG234" s="77"/>
      <c r="SXH234" s="77"/>
      <c r="SXI234" s="77"/>
      <c r="SXJ234" s="77"/>
      <c r="SXK234" s="77"/>
      <c r="SXL234" s="77"/>
      <c r="SXM234" s="77"/>
      <c r="SXN234" s="77"/>
      <c r="SXO234" s="77"/>
      <c r="SXP234" s="77"/>
      <c r="SXQ234" s="77"/>
      <c r="SXR234" s="77"/>
      <c r="SXS234" s="77"/>
      <c r="SXT234" s="77"/>
      <c r="SXU234" s="77"/>
      <c r="SXV234" s="77"/>
      <c r="SXW234" s="77"/>
      <c r="SXX234" s="77"/>
      <c r="SXY234" s="77"/>
      <c r="SXZ234" s="77"/>
      <c r="SYA234" s="77"/>
      <c r="SYB234" s="77"/>
      <c r="SYC234" s="77"/>
      <c r="SYD234" s="77"/>
      <c r="SYE234" s="77"/>
      <c r="SYF234" s="77"/>
      <c r="SYG234" s="77"/>
      <c r="SYH234" s="77"/>
      <c r="SYI234" s="77"/>
      <c r="SYJ234" s="77"/>
      <c r="SYK234" s="77"/>
      <c r="SYL234" s="77"/>
      <c r="SYM234" s="77"/>
      <c r="SYN234" s="77"/>
      <c r="SYO234" s="77"/>
      <c r="SYP234" s="77"/>
      <c r="SYQ234" s="77"/>
      <c r="SYR234" s="77"/>
      <c r="SYS234" s="77"/>
      <c r="SYT234" s="77"/>
      <c r="SYU234" s="77"/>
      <c r="SYV234" s="77"/>
      <c r="SYW234" s="77"/>
      <c r="SYX234" s="77"/>
      <c r="SYY234" s="77"/>
      <c r="SYZ234" s="77"/>
      <c r="SZA234" s="77"/>
      <c r="SZB234" s="77"/>
      <c r="SZC234" s="77"/>
      <c r="SZD234" s="77"/>
      <c r="SZE234" s="77"/>
      <c r="SZF234" s="77"/>
      <c r="SZG234" s="77"/>
      <c r="SZH234" s="77"/>
      <c r="SZI234" s="77"/>
      <c r="SZJ234" s="77"/>
      <c r="SZK234" s="77"/>
      <c r="SZL234" s="77"/>
      <c r="SZM234" s="77"/>
      <c r="SZN234" s="77"/>
      <c r="SZO234" s="77"/>
      <c r="SZP234" s="77"/>
      <c r="SZQ234" s="77"/>
      <c r="SZR234" s="77"/>
      <c r="SZS234" s="77"/>
      <c r="SZT234" s="77"/>
      <c r="SZU234" s="77"/>
      <c r="SZV234" s="77"/>
      <c r="SZW234" s="77"/>
      <c r="SZX234" s="77"/>
      <c r="SZY234" s="77"/>
      <c r="SZZ234" s="77"/>
      <c r="TAA234" s="77"/>
      <c r="TAB234" s="77"/>
      <c r="TAC234" s="77"/>
      <c r="TAD234" s="77"/>
      <c r="TAE234" s="77"/>
      <c r="TAF234" s="77"/>
      <c r="TAG234" s="77"/>
      <c r="TAH234" s="77"/>
      <c r="TAI234" s="77"/>
      <c r="TAJ234" s="77"/>
      <c r="TAK234" s="77"/>
      <c r="TAL234" s="77"/>
      <c r="TAM234" s="77"/>
      <c r="TAN234" s="77"/>
      <c r="TAO234" s="77"/>
      <c r="TAP234" s="77"/>
      <c r="TAQ234" s="77"/>
      <c r="TAR234" s="77"/>
      <c r="TAS234" s="77"/>
      <c r="TAT234" s="77"/>
      <c r="TAU234" s="77"/>
      <c r="TAV234" s="77"/>
      <c r="TAW234" s="77"/>
      <c r="TAX234" s="77"/>
      <c r="TAY234" s="77"/>
      <c r="TAZ234" s="77"/>
      <c r="TBA234" s="77"/>
      <c r="TBB234" s="77"/>
      <c r="TBC234" s="77"/>
      <c r="TBD234" s="77"/>
      <c r="TBE234" s="77"/>
      <c r="TBF234" s="77"/>
      <c r="TBG234" s="77"/>
      <c r="TBH234" s="77"/>
      <c r="TBI234" s="77"/>
      <c r="TBJ234" s="77"/>
      <c r="TBK234" s="77"/>
      <c r="TBL234" s="77"/>
      <c r="TBM234" s="77"/>
      <c r="TBN234" s="77"/>
      <c r="TBO234" s="77"/>
      <c r="TBP234" s="77"/>
      <c r="TBQ234" s="77"/>
      <c r="TBR234" s="77"/>
      <c r="TBS234" s="77"/>
      <c r="TBT234" s="77"/>
      <c r="TBU234" s="77"/>
      <c r="TBV234" s="77"/>
      <c r="TBW234" s="77"/>
      <c r="TBX234" s="77"/>
      <c r="TBY234" s="77"/>
      <c r="TBZ234" s="77"/>
      <c r="TCA234" s="77"/>
      <c r="TCB234" s="77"/>
      <c r="TCC234" s="77"/>
      <c r="TCD234" s="77"/>
      <c r="TCE234" s="77"/>
      <c r="TCF234" s="77"/>
      <c r="TCG234" s="77"/>
      <c r="TCH234" s="77"/>
      <c r="TCI234" s="77"/>
      <c r="TCJ234" s="77"/>
      <c r="TCK234" s="77"/>
      <c r="TCL234" s="77"/>
      <c r="TCM234" s="77"/>
      <c r="TCN234" s="77"/>
      <c r="TCO234" s="77"/>
      <c r="TCP234" s="77"/>
      <c r="TCQ234" s="77"/>
      <c r="TCR234" s="77"/>
      <c r="TCS234" s="77"/>
      <c r="TCT234" s="77"/>
      <c r="TCU234" s="77"/>
      <c r="TCV234" s="77"/>
      <c r="TCW234" s="77"/>
      <c r="TCX234" s="77"/>
      <c r="TCY234" s="77"/>
      <c r="TCZ234" s="77"/>
      <c r="TDA234" s="77"/>
      <c r="TDB234" s="77"/>
      <c r="TDC234" s="77"/>
      <c r="TDD234" s="77"/>
      <c r="TDE234" s="77"/>
      <c r="TDF234" s="77"/>
      <c r="TDG234" s="77"/>
      <c r="TDH234" s="77"/>
      <c r="TDI234" s="77"/>
      <c r="TDJ234" s="77"/>
      <c r="TDK234" s="77"/>
      <c r="TDL234" s="77"/>
      <c r="TDM234" s="77"/>
      <c r="TDN234" s="77"/>
      <c r="TDO234" s="77"/>
      <c r="TDP234" s="77"/>
      <c r="TDQ234" s="77"/>
      <c r="TDR234" s="77"/>
      <c r="TDS234" s="77"/>
      <c r="TDT234" s="77"/>
      <c r="TDU234" s="77"/>
      <c r="TDV234" s="77"/>
      <c r="TDW234" s="77"/>
      <c r="TDX234" s="77"/>
      <c r="TDY234" s="77"/>
      <c r="TDZ234" s="77"/>
      <c r="TEA234" s="77"/>
      <c r="TEB234" s="77"/>
      <c r="TEC234" s="77"/>
      <c r="TED234" s="77"/>
      <c r="TEE234" s="77"/>
      <c r="TEF234" s="77"/>
      <c r="TEG234" s="77"/>
      <c r="TEH234" s="77"/>
      <c r="TEI234" s="77"/>
      <c r="TEJ234" s="77"/>
      <c r="TEK234" s="77"/>
      <c r="TEL234" s="77"/>
      <c r="TEM234" s="77"/>
      <c r="TEN234" s="77"/>
      <c r="TEO234" s="77"/>
      <c r="TEP234" s="77"/>
      <c r="TEQ234" s="77"/>
      <c r="TER234" s="77"/>
      <c r="TES234" s="77"/>
      <c r="TET234" s="77"/>
      <c r="TEU234" s="77"/>
      <c r="TEV234" s="77"/>
      <c r="TEW234" s="77"/>
      <c r="TEX234" s="77"/>
      <c r="TEY234" s="77"/>
      <c r="TEZ234" s="77"/>
      <c r="TFA234" s="77"/>
      <c r="TFB234" s="77"/>
      <c r="TFC234" s="77"/>
      <c r="TFD234" s="77"/>
      <c r="TFE234" s="77"/>
      <c r="TFF234" s="77"/>
      <c r="TFG234" s="77"/>
      <c r="TFH234" s="77"/>
      <c r="TFI234" s="77"/>
      <c r="TFJ234" s="77"/>
      <c r="TFK234" s="77"/>
      <c r="TFL234" s="77"/>
      <c r="TFM234" s="77"/>
      <c r="TFN234" s="77"/>
      <c r="TFO234" s="77"/>
      <c r="TFP234" s="77"/>
      <c r="TFQ234" s="77"/>
      <c r="TFR234" s="77"/>
      <c r="TFS234" s="77"/>
      <c r="TFT234" s="77"/>
      <c r="TFU234" s="77"/>
      <c r="TFV234" s="77"/>
      <c r="TFW234" s="77"/>
      <c r="TFX234" s="77"/>
      <c r="TFY234" s="77"/>
      <c r="TFZ234" s="77"/>
      <c r="TGA234" s="77"/>
      <c r="TGB234" s="77"/>
      <c r="TGC234" s="77"/>
      <c r="TGD234" s="77"/>
      <c r="TGE234" s="77"/>
      <c r="TGF234" s="77"/>
      <c r="TGG234" s="77"/>
      <c r="TGH234" s="77"/>
      <c r="TGI234" s="77"/>
      <c r="TGJ234" s="77"/>
      <c r="TGK234" s="77"/>
      <c r="TGL234" s="77"/>
      <c r="TGM234" s="77"/>
      <c r="TGN234" s="77"/>
      <c r="TGO234" s="77"/>
      <c r="TGP234" s="77"/>
      <c r="TGQ234" s="77"/>
      <c r="TGR234" s="77"/>
      <c r="TGS234" s="77"/>
      <c r="TGT234" s="77"/>
      <c r="TGU234" s="77"/>
      <c r="TGV234" s="77"/>
      <c r="TGW234" s="77"/>
      <c r="TGX234" s="77"/>
      <c r="TGY234" s="77"/>
      <c r="TGZ234" s="77"/>
      <c r="THA234" s="77"/>
      <c r="THB234" s="77"/>
      <c r="THC234" s="77"/>
      <c r="THD234" s="77"/>
      <c r="THE234" s="77"/>
      <c r="THF234" s="77"/>
      <c r="THG234" s="77"/>
      <c r="THH234" s="77"/>
      <c r="THI234" s="77"/>
      <c r="THJ234" s="77"/>
      <c r="THK234" s="77"/>
      <c r="THL234" s="77"/>
      <c r="THM234" s="77"/>
      <c r="THN234" s="77"/>
      <c r="THO234" s="77"/>
      <c r="THP234" s="77"/>
      <c r="THQ234" s="77"/>
      <c r="THR234" s="77"/>
      <c r="THS234" s="77"/>
      <c r="THT234" s="77"/>
      <c r="THU234" s="77"/>
      <c r="THV234" s="77"/>
      <c r="THW234" s="77"/>
      <c r="THX234" s="77"/>
      <c r="THY234" s="77"/>
      <c r="THZ234" s="77"/>
      <c r="TIA234" s="77"/>
      <c r="TIB234" s="77"/>
      <c r="TIC234" s="77"/>
      <c r="TID234" s="77"/>
      <c r="TIE234" s="77"/>
      <c r="TIF234" s="77"/>
      <c r="TIG234" s="77"/>
      <c r="TIH234" s="77"/>
      <c r="TII234" s="77"/>
      <c r="TIJ234" s="77"/>
      <c r="TIK234" s="77"/>
      <c r="TIL234" s="77"/>
      <c r="TIM234" s="77"/>
      <c r="TIN234" s="77"/>
      <c r="TIO234" s="77"/>
      <c r="TIP234" s="77"/>
      <c r="TIQ234" s="77"/>
      <c r="TIR234" s="77"/>
      <c r="TIS234" s="77"/>
      <c r="TIT234" s="77"/>
      <c r="TIU234" s="77"/>
      <c r="TIV234" s="77"/>
      <c r="TIW234" s="77"/>
      <c r="TIX234" s="77"/>
      <c r="TIY234" s="77"/>
      <c r="TIZ234" s="77"/>
      <c r="TJA234" s="77"/>
      <c r="TJB234" s="77"/>
      <c r="TJC234" s="77"/>
      <c r="TJD234" s="77"/>
      <c r="TJE234" s="77"/>
      <c r="TJF234" s="77"/>
      <c r="TJG234" s="77"/>
      <c r="TJH234" s="77"/>
      <c r="TJI234" s="77"/>
      <c r="TJJ234" s="77"/>
      <c r="TJK234" s="77"/>
      <c r="TJL234" s="77"/>
      <c r="TJM234" s="77"/>
      <c r="TJN234" s="77"/>
      <c r="TJO234" s="77"/>
      <c r="TJP234" s="77"/>
      <c r="TJQ234" s="77"/>
      <c r="TJR234" s="77"/>
      <c r="TJS234" s="77"/>
      <c r="TJT234" s="77"/>
      <c r="TJU234" s="77"/>
      <c r="TJV234" s="77"/>
      <c r="TJW234" s="77"/>
      <c r="TJX234" s="77"/>
      <c r="TJY234" s="77"/>
      <c r="TJZ234" s="77"/>
      <c r="TKA234" s="77"/>
      <c r="TKB234" s="77"/>
      <c r="TKC234" s="77"/>
      <c r="TKD234" s="77"/>
      <c r="TKE234" s="77"/>
      <c r="TKF234" s="77"/>
      <c r="TKG234" s="77"/>
      <c r="TKH234" s="77"/>
      <c r="TKI234" s="77"/>
      <c r="TKJ234" s="77"/>
      <c r="TKK234" s="77"/>
      <c r="TKL234" s="77"/>
      <c r="TKM234" s="77"/>
      <c r="TKN234" s="77"/>
      <c r="TKO234" s="77"/>
      <c r="TKP234" s="77"/>
      <c r="TKQ234" s="77"/>
      <c r="TKR234" s="77"/>
      <c r="TKS234" s="77"/>
      <c r="TKT234" s="77"/>
      <c r="TKU234" s="77"/>
      <c r="TKV234" s="77"/>
      <c r="TKW234" s="77"/>
      <c r="TKX234" s="77"/>
      <c r="TKY234" s="77"/>
      <c r="TKZ234" s="77"/>
      <c r="TLA234" s="77"/>
      <c r="TLB234" s="77"/>
      <c r="TLC234" s="77"/>
      <c r="TLD234" s="77"/>
      <c r="TLE234" s="77"/>
      <c r="TLF234" s="77"/>
      <c r="TLG234" s="77"/>
      <c r="TLH234" s="77"/>
      <c r="TLI234" s="77"/>
      <c r="TLJ234" s="77"/>
      <c r="TLK234" s="77"/>
      <c r="TLL234" s="77"/>
      <c r="TLM234" s="77"/>
      <c r="TLN234" s="77"/>
      <c r="TLO234" s="77"/>
      <c r="TLP234" s="77"/>
      <c r="TLQ234" s="77"/>
      <c r="TLR234" s="77"/>
      <c r="TLS234" s="77"/>
      <c r="TLT234" s="77"/>
      <c r="TLU234" s="77"/>
      <c r="TLV234" s="77"/>
      <c r="TLW234" s="77"/>
      <c r="TLX234" s="77"/>
      <c r="TLY234" s="77"/>
      <c r="TLZ234" s="77"/>
      <c r="TMA234" s="77"/>
      <c r="TMB234" s="77"/>
      <c r="TMC234" s="77"/>
      <c r="TMD234" s="77"/>
      <c r="TME234" s="77"/>
      <c r="TMF234" s="77"/>
      <c r="TMG234" s="77"/>
      <c r="TMH234" s="77"/>
      <c r="TMI234" s="77"/>
      <c r="TMJ234" s="77"/>
      <c r="TMK234" s="77"/>
      <c r="TML234" s="77"/>
      <c r="TMM234" s="77"/>
      <c r="TMN234" s="77"/>
      <c r="TMO234" s="77"/>
      <c r="TMP234" s="77"/>
      <c r="TMQ234" s="77"/>
      <c r="TMR234" s="77"/>
      <c r="TMS234" s="77"/>
      <c r="TMT234" s="77"/>
      <c r="TMU234" s="77"/>
      <c r="TMV234" s="77"/>
      <c r="TMW234" s="77"/>
      <c r="TMX234" s="77"/>
      <c r="TMY234" s="77"/>
      <c r="TMZ234" s="77"/>
      <c r="TNA234" s="77"/>
      <c r="TNB234" s="77"/>
      <c r="TNC234" s="77"/>
      <c r="TND234" s="77"/>
      <c r="TNE234" s="77"/>
      <c r="TNF234" s="77"/>
      <c r="TNG234" s="77"/>
      <c r="TNH234" s="77"/>
      <c r="TNI234" s="77"/>
      <c r="TNJ234" s="77"/>
      <c r="TNK234" s="77"/>
      <c r="TNL234" s="77"/>
      <c r="TNM234" s="77"/>
      <c r="TNN234" s="77"/>
      <c r="TNO234" s="77"/>
      <c r="TNP234" s="77"/>
      <c r="TNQ234" s="77"/>
      <c r="TNR234" s="77"/>
      <c r="TNS234" s="77"/>
      <c r="TNT234" s="77"/>
      <c r="TNU234" s="77"/>
      <c r="TNV234" s="77"/>
      <c r="TNW234" s="77"/>
      <c r="TNX234" s="77"/>
      <c r="TNY234" s="77"/>
      <c r="TNZ234" s="77"/>
      <c r="TOA234" s="77"/>
      <c r="TOB234" s="77"/>
      <c r="TOC234" s="77"/>
      <c r="TOD234" s="77"/>
      <c r="TOE234" s="77"/>
      <c r="TOF234" s="77"/>
      <c r="TOG234" s="77"/>
      <c r="TOH234" s="77"/>
      <c r="TOI234" s="77"/>
      <c r="TOJ234" s="77"/>
      <c r="TOK234" s="77"/>
      <c r="TOL234" s="77"/>
      <c r="TOM234" s="77"/>
      <c r="TON234" s="77"/>
      <c r="TOO234" s="77"/>
      <c r="TOP234" s="77"/>
      <c r="TOQ234" s="77"/>
      <c r="TOR234" s="77"/>
      <c r="TOS234" s="77"/>
      <c r="TOT234" s="77"/>
      <c r="TOU234" s="77"/>
      <c r="TOV234" s="77"/>
      <c r="TOW234" s="77"/>
      <c r="TOX234" s="77"/>
      <c r="TOY234" s="77"/>
      <c r="TOZ234" s="77"/>
      <c r="TPA234" s="77"/>
      <c r="TPB234" s="77"/>
      <c r="TPC234" s="77"/>
      <c r="TPD234" s="77"/>
      <c r="TPE234" s="77"/>
      <c r="TPF234" s="77"/>
      <c r="TPG234" s="77"/>
      <c r="TPH234" s="77"/>
      <c r="TPI234" s="77"/>
      <c r="TPJ234" s="77"/>
      <c r="TPK234" s="77"/>
      <c r="TPL234" s="77"/>
      <c r="TPM234" s="77"/>
      <c r="TPN234" s="77"/>
      <c r="TPO234" s="77"/>
      <c r="TPP234" s="77"/>
      <c r="TPQ234" s="77"/>
      <c r="TPR234" s="77"/>
      <c r="TPS234" s="77"/>
      <c r="TPT234" s="77"/>
      <c r="TPU234" s="77"/>
      <c r="TPV234" s="77"/>
      <c r="TPW234" s="77"/>
      <c r="TPX234" s="77"/>
      <c r="TPY234" s="77"/>
      <c r="TPZ234" s="77"/>
      <c r="TQA234" s="77"/>
      <c r="TQB234" s="77"/>
      <c r="TQC234" s="77"/>
      <c r="TQD234" s="77"/>
      <c r="TQE234" s="77"/>
      <c r="TQF234" s="77"/>
      <c r="TQG234" s="77"/>
      <c r="TQH234" s="77"/>
      <c r="TQI234" s="77"/>
      <c r="TQJ234" s="77"/>
      <c r="TQK234" s="77"/>
      <c r="TQL234" s="77"/>
      <c r="TQM234" s="77"/>
      <c r="TQN234" s="77"/>
      <c r="TQO234" s="77"/>
      <c r="TQP234" s="77"/>
      <c r="TQQ234" s="77"/>
      <c r="TQR234" s="77"/>
      <c r="TQS234" s="77"/>
      <c r="TQT234" s="77"/>
      <c r="TQU234" s="77"/>
      <c r="TQV234" s="77"/>
      <c r="TQW234" s="77"/>
      <c r="TQX234" s="77"/>
      <c r="TQY234" s="77"/>
      <c r="TQZ234" s="77"/>
      <c r="TRA234" s="77"/>
      <c r="TRB234" s="77"/>
      <c r="TRC234" s="77"/>
      <c r="TRD234" s="77"/>
      <c r="TRE234" s="77"/>
      <c r="TRF234" s="77"/>
      <c r="TRG234" s="77"/>
      <c r="TRH234" s="77"/>
      <c r="TRI234" s="77"/>
      <c r="TRJ234" s="77"/>
      <c r="TRK234" s="77"/>
      <c r="TRL234" s="77"/>
      <c r="TRM234" s="77"/>
      <c r="TRN234" s="77"/>
      <c r="TRO234" s="77"/>
      <c r="TRP234" s="77"/>
      <c r="TRQ234" s="77"/>
      <c r="TRR234" s="77"/>
      <c r="TRS234" s="77"/>
      <c r="TRT234" s="77"/>
      <c r="TRU234" s="77"/>
      <c r="TRV234" s="77"/>
      <c r="TRW234" s="77"/>
      <c r="TRX234" s="77"/>
      <c r="TRY234" s="77"/>
      <c r="TRZ234" s="77"/>
      <c r="TSA234" s="77"/>
      <c r="TSB234" s="77"/>
      <c r="TSC234" s="77"/>
      <c r="TSD234" s="77"/>
      <c r="TSE234" s="77"/>
      <c r="TSF234" s="77"/>
      <c r="TSG234" s="77"/>
      <c r="TSH234" s="77"/>
      <c r="TSI234" s="77"/>
      <c r="TSJ234" s="77"/>
      <c r="TSK234" s="77"/>
      <c r="TSL234" s="77"/>
      <c r="TSM234" s="77"/>
      <c r="TSN234" s="77"/>
      <c r="TSO234" s="77"/>
      <c r="TSP234" s="77"/>
      <c r="TSQ234" s="77"/>
      <c r="TSR234" s="77"/>
      <c r="TSS234" s="77"/>
      <c r="TST234" s="77"/>
      <c r="TSU234" s="77"/>
      <c r="TSV234" s="77"/>
      <c r="TSW234" s="77"/>
      <c r="TSX234" s="77"/>
      <c r="TSY234" s="77"/>
      <c r="TSZ234" s="77"/>
      <c r="TTA234" s="77"/>
      <c r="TTB234" s="77"/>
      <c r="TTC234" s="77"/>
      <c r="TTD234" s="77"/>
      <c r="TTE234" s="77"/>
      <c r="TTF234" s="77"/>
      <c r="TTG234" s="77"/>
      <c r="TTH234" s="77"/>
      <c r="TTI234" s="77"/>
      <c r="TTJ234" s="77"/>
      <c r="TTK234" s="77"/>
      <c r="TTL234" s="77"/>
      <c r="TTM234" s="77"/>
      <c r="TTN234" s="77"/>
      <c r="TTO234" s="77"/>
      <c r="TTP234" s="77"/>
      <c r="TTQ234" s="77"/>
      <c r="TTR234" s="77"/>
      <c r="TTS234" s="77"/>
      <c r="TTT234" s="77"/>
      <c r="TTU234" s="77"/>
      <c r="TTV234" s="77"/>
      <c r="TTW234" s="77"/>
      <c r="TTX234" s="77"/>
      <c r="TTY234" s="77"/>
      <c r="TTZ234" s="77"/>
      <c r="TUA234" s="77"/>
      <c r="TUB234" s="77"/>
      <c r="TUC234" s="77"/>
      <c r="TUD234" s="77"/>
      <c r="TUE234" s="77"/>
      <c r="TUF234" s="77"/>
      <c r="TUG234" s="77"/>
      <c r="TUH234" s="77"/>
      <c r="TUI234" s="77"/>
      <c r="TUJ234" s="77"/>
      <c r="TUK234" s="77"/>
      <c r="TUL234" s="77"/>
      <c r="TUM234" s="77"/>
      <c r="TUN234" s="77"/>
      <c r="TUO234" s="77"/>
      <c r="TUP234" s="77"/>
      <c r="TUQ234" s="77"/>
      <c r="TUR234" s="77"/>
      <c r="TUS234" s="77"/>
      <c r="TUT234" s="77"/>
      <c r="TUU234" s="77"/>
      <c r="TUV234" s="77"/>
      <c r="TUW234" s="77"/>
      <c r="TUX234" s="77"/>
      <c r="TUY234" s="77"/>
      <c r="TUZ234" s="77"/>
      <c r="TVA234" s="77"/>
      <c r="TVB234" s="77"/>
      <c r="TVC234" s="77"/>
      <c r="TVD234" s="77"/>
      <c r="TVE234" s="77"/>
      <c r="TVF234" s="77"/>
      <c r="TVG234" s="77"/>
      <c r="TVH234" s="77"/>
      <c r="TVI234" s="77"/>
      <c r="TVJ234" s="77"/>
      <c r="TVK234" s="77"/>
      <c r="TVL234" s="77"/>
      <c r="TVM234" s="77"/>
      <c r="TVN234" s="77"/>
      <c r="TVO234" s="77"/>
      <c r="TVP234" s="77"/>
      <c r="TVQ234" s="77"/>
      <c r="TVR234" s="77"/>
      <c r="TVS234" s="77"/>
      <c r="TVT234" s="77"/>
      <c r="TVU234" s="77"/>
      <c r="TVV234" s="77"/>
      <c r="TVW234" s="77"/>
      <c r="TVX234" s="77"/>
      <c r="TVY234" s="77"/>
      <c r="TVZ234" s="77"/>
      <c r="TWA234" s="77"/>
      <c r="TWB234" s="77"/>
      <c r="TWC234" s="77"/>
      <c r="TWD234" s="77"/>
      <c r="TWE234" s="77"/>
      <c r="TWF234" s="77"/>
      <c r="TWG234" s="77"/>
      <c r="TWH234" s="77"/>
      <c r="TWI234" s="77"/>
      <c r="TWJ234" s="77"/>
      <c r="TWK234" s="77"/>
      <c r="TWL234" s="77"/>
      <c r="TWM234" s="77"/>
      <c r="TWN234" s="77"/>
      <c r="TWO234" s="77"/>
      <c r="TWP234" s="77"/>
      <c r="TWQ234" s="77"/>
      <c r="TWR234" s="77"/>
      <c r="TWS234" s="77"/>
      <c r="TWT234" s="77"/>
      <c r="TWU234" s="77"/>
      <c r="TWV234" s="77"/>
      <c r="TWW234" s="77"/>
      <c r="TWX234" s="77"/>
      <c r="TWY234" s="77"/>
      <c r="TWZ234" s="77"/>
      <c r="TXA234" s="77"/>
      <c r="TXB234" s="77"/>
      <c r="TXC234" s="77"/>
      <c r="TXD234" s="77"/>
      <c r="TXE234" s="77"/>
      <c r="TXF234" s="77"/>
      <c r="TXG234" s="77"/>
      <c r="TXH234" s="77"/>
      <c r="TXI234" s="77"/>
      <c r="TXJ234" s="77"/>
      <c r="TXK234" s="77"/>
      <c r="TXL234" s="77"/>
      <c r="TXM234" s="77"/>
      <c r="TXN234" s="77"/>
      <c r="TXO234" s="77"/>
      <c r="TXP234" s="77"/>
      <c r="TXQ234" s="77"/>
      <c r="TXR234" s="77"/>
      <c r="TXS234" s="77"/>
      <c r="TXT234" s="77"/>
      <c r="TXU234" s="77"/>
      <c r="TXV234" s="77"/>
      <c r="TXW234" s="77"/>
      <c r="TXX234" s="77"/>
      <c r="TXY234" s="77"/>
      <c r="TXZ234" s="77"/>
      <c r="TYA234" s="77"/>
      <c r="TYB234" s="77"/>
      <c r="TYC234" s="77"/>
      <c r="TYD234" s="77"/>
      <c r="TYE234" s="77"/>
      <c r="TYF234" s="77"/>
      <c r="TYG234" s="77"/>
      <c r="TYH234" s="77"/>
      <c r="TYI234" s="77"/>
      <c r="TYJ234" s="77"/>
      <c r="TYK234" s="77"/>
      <c r="TYL234" s="77"/>
      <c r="TYM234" s="77"/>
      <c r="TYN234" s="77"/>
      <c r="TYO234" s="77"/>
      <c r="TYP234" s="77"/>
      <c r="TYQ234" s="77"/>
      <c r="TYR234" s="77"/>
      <c r="TYS234" s="77"/>
      <c r="TYT234" s="77"/>
      <c r="TYU234" s="77"/>
      <c r="TYV234" s="77"/>
      <c r="TYW234" s="77"/>
      <c r="TYX234" s="77"/>
      <c r="TYY234" s="77"/>
      <c r="TYZ234" s="77"/>
      <c r="TZA234" s="77"/>
      <c r="TZB234" s="77"/>
      <c r="TZC234" s="77"/>
      <c r="TZD234" s="77"/>
      <c r="TZE234" s="77"/>
      <c r="TZF234" s="77"/>
      <c r="TZG234" s="77"/>
      <c r="TZH234" s="77"/>
      <c r="TZI234" s="77"/>
      <c r="TZJ234" s="77"/>
      <c r="TZK234" s="77"/>
      <c r="TZL234" s="77"/>
      <c r="TZM234" s="77"/>
      <c r="TZN234" s="77"/>
      <c r="TZO234" s="77"/>
      <c r="TZP234" s="77"/>
      <c r="TZQ234" s="77"/>
      <c r="TZR234" s="77"/>
      <c r="TZS234" s="77"/>
      <c r="TZT234" s="77"/>
      <c r="TZU234" s="77"/>
      <c r="TZV234" s="77"/>
      <c r="TZW234" s="77"/>
      <c r="TZX234" s="77"/>
      <c r="TZY234" s="77"/>
      <c r="TZZ234" s="77"/>
      <c r="UAA234" s="77"/>
      <c r="UAB234" s="77"/>
      <c r="UAC234" s="77"/>
      <c r="UAD234" s="77"/>
      <c r="UAE234" s="77"/>
      <c r="UAF234" s="77"/>
      <c r="UAG234" s="77"/>
      <c r="UAH234" s="77"/>
      <c r="UAI234" s="77"/>
      <c r="UAJ234" s="77"/>
      <c r="UAK234" s="77"/>
      <c r="UAL234" s="77"/>
      <c r="UAM234" s="77"/>
      <c r="UAN234" s="77"/>
      <c r="UAO234" s="77"/>
      <c r="UAP234" s="77"/>
      <c r="UAQ234" s="77"/>
      <c r="UAR234" s="77"/>
      <c r="UAS234" s="77"/>
      <c r="UAT234" s="77"/>
      <c r="UAU234" s="77"/>
      <c r="UAV234" s="77"/>
      <c r="UAW234" s="77"/>
      <c r="UAX234" s="77"/>
      <c r="UAY234" s="77"/>
      <c r="UAZ234" s="77"/>
      <c r="UBA234" s="77"/>
      <c r="UBB234" s="77"/>
      <c r="UBC234" s="77"/>
      <c r="UBD234" s="77"/>
      <c r="UBE234" s="77"/>
      <c r="UBF234" s="77"/>
      <c r="UBG234" s="77"/>
      <c r="UBH234" s="77"/>
      <c r="UBI234" s="77"/>
      <c r="UBJ234" s="77"/>
      <c r="UBK234" s="77"/>
      <c r="UBL234" s="77"/>
      <c r="UBM234" s="77"/>
      <c r="UBN234" s="77"/>
      <c r="UBO234" s="77"/>
      <c r="UBP234" s="77"/>
      <c r="UBQ234" s="77"/>
      <c r="UBR234" s="77"/>
      <c r="UBS234" s="77"/>
      <c r="UBT234" s="77"/>
      <c r="UBU234" s="77"/>
      <c r="UBV234" s="77"/>
      <c r="UBW234" s="77"/>
      <c r="UBX234" s="77"/>
      <c r="UBY234" s="77"/>
      <c r="UBZ234" s="77"/>
      <c r="UCA234" s="77"/>
      <c r="UCB234" s="77"/>
      <c r="UCC234" s="77"/>
      <c r="UCD234" s="77"/>
      <c r="UCE234" s="77"/>
      <c r="UCF234" s="77"/>
      <c r="UCG234" s="77"/>
      <c r="UCH234" s="77"/>
      <c r="UCI234" s="77"/>
      <c r="UCJ234" s="77"/>
      <c r="UCK234" s="77"/>
      <c r="UCL234" s="77"/>
      <c r="UCM234" s="77"/>
      <c r="UCN234" s="77"/>
      <c r="UCO234" s="77"/>
      <c r="UCP234" s="77"/>
      <c r="UCQ234" s="77"/>
      <c r="UCR234" s="77"/>
      <c r="UCS234" s="77"/>
      <c r="UCT234" s="77"/>
      <c r="UCU234" s="77"/>
      <c r="UCV234" s="77"/>
      <c r="UCW234" s="77"/>
      <c r="UCX234" s="77"/>
      <c r="UCY234" s="77"/>
      <c r="UCZ234" s="77"/>
      <c r="UDA234" s="77"/>
      <c r="UDB234" s="77"/>
      <c r="UDC234" s="77"/>
      <c r="UDD234" s="77"/>
      <c r="UDE234" s="77"/>
      <c r="UDF234" s="77"/>
      <c r="UDG234" s="77"/>
      <c r="UDH234" s="77"/>
      <c r="UDI234" s="77"/>
      <c r="UDJ234" s="77"/>
      <c r="UDK234" s="77"/>
      <c r="UDL234" s="77"/>
      <c r="UDM234" s="77"/>
      <c r="UDN234" s="77"/>
      <c r="UDO234" s="77"/>
      <c r="UDP234" s="77"/>
      <c r="UDQ234" s="77"/>
      <c r="UDR234" s="77"/>
      <c r="UDS234" s="77"/>
      <c r="UDT234" s="77"/>
      <c r="UDU234" s="77"/>
      <c r="UDV234" s="77"/>
      <c r="UDW234" s="77"/>
      <c r="UDX234" s="77"/>
      <c r="UDY234" s="77"/>
      <c r="UDZ234" s="77"/>
      <c r="UEA234" s="77"/>
      <c r="UEB234" s="77"/>
      <c r="UEC234" s="77"/>
      <c r="UED234" s="77"/>
      <c r="UEE234" s="77"/>
      <c r="UEF234" s="77"/>
      <c r="UEG234" s="77"/>
      <c r="UEH234" s="77"/>
      <c r="UEI234" s="77"/>
      <c r="UEJ234" s="77"/>
      <c r="UEK234" s="77"/>
      <c r="UEL234" s="77"/>
      <c r="UEM234" s="77"/>
      <c r="UEN234" s="77"/>
      <c r="UEO234" s="77"/>
      <c r="UEP234" s="77"/>
      <c r="UEQ234" s="77"/>
      <c r="UER234" s="77"/>
      <c r="UES234" s="77"/>
      <c r="UET234" s="77"/>
      <c r="UEU234" s="77"/>
      <c r="UEV234" s="77"/>
      <c r="UEW234" s="77"/>
      <c r="UEX234" s="77"/>
      <c r="UEY234" s="77"/>
      <c r="UEZ234" s="77"/>
      <c r="UFA234" s="77"/>
      <c r="UFB234" s="77"/>
      <c r="UFC234" s="77"/>
      <c r="UFD234" s="77"/>
      <c r="UFE234" s="77"/>
      <c r="UFF234" s="77"/>
      <c r="UFG234" s="77"/>
      <c r="UFH234" s="77"/>
      <c r="UFI234" s="77"/>
      <c r="UFJ234" s="77"/>
      <c r="UFK234" s="77"/>
      <c r="UFL234" s="77"/>
      <c r="UFM234" s="77"/>
      <c r="UFN234" s="77"/>
      <c r="UFO234" s="77"/>
      <c r="UFP234" s="77"/>
      <c r="UFQ234" s="77"/>
      <c r="UFR234" s="77"/>
      <c r="UFS234" s="77"/>
      <c r="UFT234" s="77"/>
      <c r="UFU234" s="77"/>
      <c r="UFV234" s="77"/>
      <c r="UFW234" s="77"/>
      <c r="UFX234" s="77"/>
      <c r="UFY234" s="77"/>
      <c r="UFZ234" s="77"/>
      <c r="UGA234" s="77"/>
      <c r="UGB234" s="77"/>
      <c r="UGC234" s="77"/>
      <c r="UGD234" s="77"/>
      <c r="UGE234" s="77"/>
      <c r="UGF234" s="77"/>
      <c r="UGG234" s="77"/>
      <c r="UGH234" s="77"/>
      <c r="UGI234" s="77"/>
      <c r="UGJ234" s="77"/>
      <c r="UGK234" s="77"/>
      <c r="UGL234" s="77"/>
      <c r="UGM234" s="77"/>
      <c r="UGN234" s="77"/>
      <c r="UGO234" s="77"/>
      <c r="UGP234" s="77"/>
      <c r="UGQ234" s="77"/>
      <c r="UGR234" s="77"/>
      <c r="UGS234" s="77"/>
      <c r="UGT234" s="77"/>
      <c r="UGU234" s="77"/>
      <c r="UGV234" s="77"/>
      <c r="UGW234" s="77"/>
      <c r="UGX234" s="77"/>
      <c r="UGY234" s="77"/>
      <c r="UGZ234" s="77"/>
      <c r="UHA234" s="77"/>
      <c r="UHB234" s="77"/>
      <c r="UHC234" s="77"/>
      <c r="UHD234" s="77"/>
      <c r="UHE234" s="77"/>
      <c r="UHF234" s="77"/>
      <c r="UHG234" s="77"/>
      <c r="UHH234" s="77"/>
      <c r="UHI234" s="77"/>
      <c r="UHJ234" s="77"/>
      <c r="UHK234" s="77"/>
      <c r="UHL234" s="77"/>
      <c r="UHM234" s="77"/>
      <c r="UHN234" s="77"/>
      <c r="UHO234" s="77"/>
      <c r="UHP234" s="77"/>
      <c r="UHQ234" s="77"/>
      <c r="UHR234" s="77"/>
      <c r="UHS234" s="77"/>
      <c r="UHT234" s="77"/>
      <c r="UHU234" s="77"/>
      <c r="UHV234" s="77"/>
      <c r="UHW234" s="77"/>
      <c r="UHX234" s="77"/>
      <c r="UHY234" s="77"/>
      <c r="UHZ234" s="77"/>
      <c r="UIA234" s="77"/>
      <c r="UIB234" s="77"/>
      <c r="UIC234" s="77"/>
      <c r="UID234" s="77"/>
      <c r="UIE234" s="77"/>
      <c r="UIF234" s="77"/>
      <c r="UIG234" s="77"/>
      <c r="UIH234" s="77"/>
      <c r="UII234" s="77"/>
      <c r="UIJ234" s="77"/>
      <c r="UIK234" s="77"/>
      <c r="UIL234" s="77"/>
      <c r="UIM234" s="77"/>
      <c r="UIN234" s="77"/>
      <c r="UIO234" s="77"/>
      <c r="UIP234" s="77"/>
      <c r="UIQ234" s="77"/>
      <c r="UIR234" s="77"/>
      <c r="UIS234" s="77"/>
      <c r="UIT234" s="77"/>
      <c r="UIU234" s="77"/>
      <c r="UIV234" s="77"/>
      <c r="UIW234" s="77"/>
      <c r="UIX234" s="77"/>
      <c r="UIY234" s="77"/>
      <c r="UIZ234" s="77"/>
      <c r="UJA234" s="77"/>
      <c r="UJB234" s="77"/>
      <c r="UJC234" s="77"/>
      <c r="UJD234" s="77"/>
      <c r="UJE234" s="77"/>
      <c r="UJF234" s="77"/>
      <c r="UJG234" s="77"/>
      <c r="UJH234" s="77"/>
      <c r="UJI234" s="77"/>
      <c r="UJJ234" s="77"/>
      <c r="UJK234" s="77"/>
      <c r="UJL234" s="77"/>
      <c r="UJM234" s="77"/>
      <c r="UJN234" s="77"/>
      <c r="UJO234" s="77"/>
      <c r="UJP234" s="77"/>
      <c r="UJQ234" s="77"/>
      <c r="UJR234" s="77"/>
      <c r="UJS234" s="77"/>
      <c r="UJT234" s="77"/>
      <c r="UJU234" s="77"/>
      <c r="UJV234" s="77"/>
      <c r="UJW234" s="77"/>
      <c r="UJX234" s="77"/>
      <c r="UJY234" s="77"/>
      <c r="UJZ234" s="77"/>
      <c r="UKA234" s="77"/>
      <c r="UKB234" s="77"/>
      <c r="UKC234" s="77"/>
      <c r="UKD234" s="77"/>
      <c r="UKE234" s="77"/>
      <c r="UKF234" s="77"/>
      <c r="UKG234" s="77"/>
      <c r="UKH234" s="77"/>
      <c r="UKI234" s="77"/>
      <c r="UKJ234" s="77"/>
      <c r="UKK234" s="77"/>
      <c r="UKL234" s="77"/>
      <c r="UKM234" s="77"/>
      <c r="UKN234" s="77"/>
      <c r="UKO234" s="77"/>
      <c r="UKP234" s="77"/>
      <c r="UKQ234" s="77"/>
      <c r="UKR234" s="77"/>
      <c r="UKS234" s="77"/>
      <c r="UKT234" s="77"/>
      <c r="UKU234" s="77"/>
      <c r="UKV234" s="77"/>
      <c r="UKW234" s="77"/>
      <c r="UKX234" s="77"/>
      <c r="UKY234" s="77"/>
      <c r="UKZ234" s="77"/>
      <c r="ULA234" s="77"/>
      <c r="ULB234" s="77"/>
      <c r="ULC234" s="77"/>
      <c r="ULD234" s="77"/>
      <c r="ULE234" s="77"/>
      <c r="ULF234" s="77"/>
      <c r="ULG234" s="77"/>
      <c r="ULH234" s="77"/>
      <c r="ULI234" s="77"/>
      <c r="ULJ234" s="77"/>
      <c r="ULK234" s="77"/>
      <c r="ULL234" s="77"/>
      <c r="ULM234" s="77"/>
      <c r="ULN234" s="77"/>
      <c r="ULO234" s="77"/>
      <c r="ULP234" s="77"/>
      <c r="ULQ234" s="77"/>
      <c r="ULR234" s="77"/>
      <c r="ULS234" s="77"/>
      <c r="ULT234" s="77"/>
      <c r="ULU234" s="77"/>
      <c r="ULV234" s="77"/>
      <c r="ULW234" s="77"/>
      <c r="ULX234" s="77"/>
      <c r="ULY234" s="77"/>
      <c r="ULZ234" s="77"/>
      <c r="UMA234" s="77"/>
      <c r="UMB234" s="77"/>
      <c r="UMC234" s="77"/>
      <c r="UMD234" s="77"/>
      <c r="UME234" s="77"/>
      <c r="UMF234" s="77"/>
      <c r="UMG234" s="77"/>
      <c r="UMH234" s="77"/>
      <c r="UMI234" s="77"/>
      <c r="UMJ234" s="77"/>
      <c r="UMK234" s="77"/>
      <c r="UML234" s="77"/>
      <c r="UMM234" s="77"/>
      <c r="UMN234" s="77"/>
      <c r="UMO234" s="77"/>
      <c r="UMP234" s="77"/>
      <c r="UMQ234" s="77"/>
      <c r="UMR234" s="77"/>
      <c r="UMS234" s="77"/>
      <c r="UMT234" s="77"/>
      <c r="UMU234" s="77"/>
      <c r="UMV234" s="77"/>
      <c r="UMW234" s="77"/>
      <c r="UMX234" s="77"/>
      <c r="UMY234" s="77"/>
      <c r="UMZ234" s="77"/>
      <c r="UNA234" s="77"/>
      <c r="UNB234" s="77"/>
      <c r="UNC234" s="77"/>
      <c r="UND234" s="77"/>
      <c r="UNE234" s="77"/>
      <c r="UNF234" s="77"/>
      <c r="UNG234" s="77"/>
      <c r="UNH234" s="77"/>
      <c r="UNI234" s="77"/>
      <c r="UNJ234" s="77"/>
      <c r="UNK234" s="77"/>
      <c r="UNL234" s="77"/>
      <c r="UNM234" s="77"/>
      <c r="UNN234" s="77"/>
      <c r="UNO234" s="77"/>
      <c r="UNP234" s="77"/>
      <c r="UNQ234" s="77"/>
      <c r="UNR234" s="77"/>
      <c r="UNS234" s="77"/>
      <c r="UNT234" s="77"/>
      <c r="UNU234" s="77"/>
      <c r="UNV234" s="77"/>
      <c r="UNW234" s="77"/>
      <c r="UNX234" s="77"/>
      <c r="UNY234" s="77"/>
      <c r="UNZ234" s="77"/>
      <c r="UOA234" s="77"/>
      <c r="UOB234" s="77"/>
      <c r="UOC234" s="77"/>
      <c r="UOD234" s="77"/>
      <c r="UOE234" s="77"/>
      <c r="UOF234" s="77"/>
      <c r="UOG234" s="77"/>
      <c r="UOH234" s="77"/>
      <c r="UOI234" s="77"/>
      <c r="UOJ234" s="77"/>
      <c r="UOK234" s="77"/>
      <c r="UOL234" s="77"/>
      <c r="UOM234" s="77"/>
      <c r="UON234" s="77"/>
      <c r="UOO234" s="77"/>
      <c r="UOP234" s="77"/>
      <c r="UOQ234" s="77"/>
      <c r="UOR234" s="77"/>
      <c r="UOS234" s="77"/>
      <c r="UOT234" s="77"/>
      <c r="UOU234" s="77"/>
      <c r="UOV234" s="77"/>
      <c r="UOW234" s="77"/>
      <c r="UOX234" s="77"/>
      <c r="UOY234" s="77"/>
      <c r="UOZ234" s="77"/>
      <c r="UPA234" s="77"/>
      <c r="UPB234" s="77"/>
      <c r="UPC234" s="77"/>
      <c r="UPD234" s="77"/>
      <c r="UPE234" s="77"/>
      <c r="UPF234" s="77"/>
      <c r="UPG234" s="77"/>
      <c r="UPH234" s="77"/>
      <c r="UPI234" s="77"/>
      <c r="UPJ234" s="77"/>
      <c r="UPK234" s="77"/>
      <c r="UPL234" s="77"/>
      <c r="UPM234" s="77"/>
      <c r="UPN234" s="77"/>
      <c r="UPO234" s="77"/>
      <c r="UPP234" s="77"/>
      <c r="UPQ234" s="77"/>
      <c r="UPR234" s="77"/>
      <c r="UPS234" s="77"/>
      <c r="UPT234" s="77"/>
      <c r="UPU234" s="77"/>
      <c r="UPV234" s="77"/>
      <c r="UPW234" s="77"/>
      <c r="UPX234" s="77"/>
      <c r="UPY234" s="77"/>
      <c r="UPZ234" s="77"/>
      <c r="UQA234" s="77"/>
      <c r="UQB234" s="77"/>
      <c r="UQC234" s="77"/>
      <c r="UQD234" s="77"/>
      <c r="UQE234" s="77"/>
      <c r="UQF234" s="77"/>
      <c r="UQG234" s="77"/>
      <c r="UQH234" s="77"/>
      <c r="UQI234" s="77"/>
      <c r="UQJ234" s="77"/>
      <c r="UQK234" s="77"/>
      <c r="UQL234" s="77"/>
      <c r="UQM234" s="77"/>
      <c r="UQN234" s="77"/>
      <c r="UQO234" s="77"/>
      <c r="UQP234" s="77"/>
      <c r="UQQ234" s="77"/>
      <c r="UQR234" s="77"/>
      <c r="UQS234" s="77"/>
      <c r="UQT234" s="77"/>
      <c r="UQU234" s="77"/>
      <c r="UQV234" s="77"/>
      <c r="UQW234" s="77"/>
      <c r="UQX234" s="77"/>
      <c r="UQY234" s="77"/>
      <c r="UQZ234" s="77"/>
      <c r="URA234" s="77"/>
      <c r="URB234" s="77"/>
      <c r="URC234" s="77"/>
      <c r="URD234" s="77"/>
      <c r="URE234" s="77"/>
      <c r="URF234" s="77"/>
      <c r="URG234" s="77"/>
      <c r="URH234" s="77"/>
      <c r="URI234" s="77"/>
      <c r="URJ234" s="77"/>
      <c r="URK234" s="77"/>
      <c r="URL234" s="77"/>
      <c r="URM234" s="77"/>
      <c r="URN234" s="77"/>
      <c r="URO234" s="77"/>
      <c r="URP234" s="77"/>
      <c r="URQ234" s="77"/>
      <c r="URR234" s="77"/>
      <c r="URS234" s="77"/>
      <c r="URT234" s="77"/>
      <c r="URU234" s="77"/>
      <c r="URV234" s="77"/>
      <c r="URW234" s="77"/>
      <c r="URX234" s="77"/>
      <c r="URY234" s="77"/>
      <c r="URZ234" s="77"/>
      <c r="USA234" s="77"/>
      <c r="USB234" s="77"/>
      <c r="USC234" s="77"/>
      <c r="USD234" s="77"/>
      <c r="USE234" s="77"/>
      <c r="USF234" s="77"/>
      <c r="USG234" s="77"/>
      <c r="USH234" s="77"/>
      <c r="USI234" s="77"/>
      <c r="USJ234" s="77"/>
      <c r="USK234" s="77"/>
      <c r="USL234" s="77"/>
      <c r="USM234" s="77"/>
      <c r="USN234" s="77"/>
      <c r="USO234" s="77"/>
      <c r="USP234" s="77"/>
      <c r="USQ234" s="77"/>
      <c r="USR234" s="77"/>
      <c r="USS234" s="77"/>
      <c r="UST234" s="77"/>
      <c r="USU234" s="77"/>
      <c r="USV234" s="77"/>
      <c r="USW234" s="77"/>
      <c r="USX234" s="77"/>
      <c r="USY234" s="77"/>
      <c r="USZ234" s="77"/>
      <c r="UTA234" s="77"/>
      <c r="UTB234" s="77"/>
      <c r="UTC234" s="77"/>
      <c r="UTD234" s="77"/>
      <c r="UTE234" s="77"/>
      <c r="UTF234" s="77"/>
      <c r="UTG234" s="77"/>
      <c r="UTH234" s="77"/>
      <c r="UTI234" s="77"/>
      <c r="UTJ234" s="77"/>
      <c r="UTK234" s="77"/>
      <c r="UTL234" s="77"/>
      <c r="UTM234" s="77"/>
      <c r="UTN234" s="77"/>
      <c r="UTO234" s="77"/>
      <c r="UTP234" s="77"/>
      <c r="UTQ234" s="77"/>
      <c r="UTR234" s="77"/>
      <c r="UTS234" s="77"/>
      <c r="UTT234" s="77"/>
      <c r="UTU234" s="77"/>
      <c r="UTV234" s="77"/>
      <c r="UTW234" s="77"/>
      <c r="UTX234" s="77"/>
      <c r="UTY234" s="77"/>
      <c r="UTZ234" s="77"/>
      <c r="UUA234" s="77"/>
      <c r="UUB234" s="77"/>
      <c r="UUC234" s="77"/>
      <c r="UUD234" s="77"/>
      <c r="UUE234" s="77"/>
      <c r="UUF234" s="77"/>
      <c r="UUG234" s="77"/>
      <c r="UUH234" s="77"/>
      <c r="UUI234" s="77"/>
      <c r="UUJ234" s="77"/>
      <c r="UUK234" s="77"/>
      <c r="UUL234" s="77"/>
      <c r="UUM234" s="77"/>
      <c r="UUN234" s="77"/>
      <c r="UUO234" s="77"/>
      <c r="UUP234" s="77"/>
      <c r="UUQ234" s="77"/>
      <c r="UUR234" s="77"/>
      <c r="UUS234" s="77"/>
      <c r="UUT234" s="77"/>
      <c r="UUU234" s="77"/>
      <c r="UUV234" s="77"/>
      <c r="UUW234" s="77"/>
      <c r="UUX234" s="77"/>
      <c r="UUY234" s="77"/>
      <c r="UUZ234" s="77"/>
      <c r="UVA234" s="77"/>
      <c r="UVB234" s="77"/>
      <c r="UVC234" s="77"/>
      <c r="UVD234" s="77"/>
      <c r="UVE234" s="77"/>
      <c r="UVF234" s="77"/>
      <c r="UVG234" s="77"/>
      <c r="UVH234" s="77"/>
      <c r="UVI234" s="77"/>
      <c r="UVJ234" s="77"/>
      <c r="UVK234" s="77"/>
      <c r="UVL234" s="77"/>
      <c r="UVM234" s="77"/>
      <c r="UVN234" s="77"/>
      <c r="UVO234" s="77"/>
      <c r="UVP234" s="77"/>
      <c r="UVQ234" s="77"/>
      <c r="UVR234" s="77"/>
      <c r="UVS234" s="77"/>
      <c r="UVT234" s="77"/>
      <c r="UVU234" s="77"/>
      <c r="UVV234" s="77"/>
      <c r="UVW234" s="77"/>
      <c r="UVX234" s="77"/>
      <c r="UVY234" s="77"/>
      <c r="UVZ234" s="77"/>
      <c r="UWA234" s="77"/>
      <c r="UWB234" s="77"/>
      <c r="UWC234" s="77"/>
      <c r="UWD234" s="77"/>
      <c r="UWE234" s="77"/>
      <c r="UWF234" s="77"/>
      <c r="UWG234" s="77"/>
      <c r="UWH234" s="77"/>
      <c r="UWI234" s="77"/>
      <c r="UWJ234" s="77"/>
      <c r="UWK234" s="77"/>
      <c r="UWL234" s="77"/>
      <c r="UWM234" s="77"/>
      <c r="UWN234" s="77"/>
      <c r="UWO234" s="77"/>
      <c r="UWP234" s="77"/>
      <c r="UWQ234" s="77"/>
      <c r="UWR234" s="77"/>
      <c r="UWS234" s="77"/>
      <c r="UWT234" s="77"/>
      <c r="UWU234" s="77"/>
      <c r="UWV234" s="77"/>
      <c r="UWW234" s="77"/>
      <c r="UWX234" s="77"/>
      <c r="UWY234" s="77"/>
      <c r="UWZ234" s="77"/>
      <c r="UXA234" s="77"/>
      <c r="UXB234" s="77"/>
      <c r="UXC234" s="77"/>
      <c r="UXD234" s="77"/>
      <c r="UXE234" s="77"/>
      <c r="UXF234" s="77"/>
      <c r="UXG234" s="77"/>
      <c r="UXH234" s="77"/>
      <c r="UXI234" s="77"/>
      <c r="UXJ234" s="77"/>
      <c r="UXK234" s="77"/>
      <c r="UXL234" s="77"/>
      <c r="UXM234" s="77"/>
      <c r="UXN234" s="77"/>
      <c r="UXO234" s="77"/>
      <c r="UXP234" s="77"/>
      <c r="UXQ234" s="77"/>
      <c r="UXR234" s="77"/>
      <c r="UXS234" s="77"/>
      <c r="UXT234" s="77"/>
      <c r="UXU234" s="77"/>
      <c r="UXV234" s="77"/>
      <c r="UXW234" s="77"/>
      <c r="UXX234" s="77"/>
      <c r="UXY234" s="77"/>
      <c r="UXZ234" s="77"/>
      <c r="UYA234" s="77"/>
      <c r="UYB234" s="77"/>
      <c r="UYC234" s="77"/>
      <c r="UYD234" s="77"/>
      <c r="UYE234" s="77"/>
      <c r="UYF234" s="77"/>
      <c r="UYG234" s="77"/>
      <c r="UYH234" s="77"/>
      <c r="UYI234" s="77"/>
      <c r="UYJ234" s="77"/>
      <c r="UYK234" s="77"/>
      <c r="UYL234" s="77"/>
      <c r="UYM234" s="77"/>
      <c r="UYN234" s="77"/>
      <c r="UYO234" s="77"/>
      <c r="UYP234" s="77"/>
      <c r="UYQ234" s="77"/>
      <c r="UYR234" s="77"/>
      <c r="UYS234" s="77"/>
      <c r="UYT234" s="77"/>
      <c r="UYU234" s="77"/>
      <c r="UYV234" s="77"/>
      <c r="UYW234" s="77"/>
      <c r="UYX234" s="77"/>
      <c r="UYY234" s="77"/>
      <c r="UYZ234" s="77"/>
      <c r="UZA234" s="77"/>
      <c r="UZB234" s="77"/>
      <c r="UZC234" s="77"/>
      <c r="UZD234" s="77"/>
      <c r="UZE234" s="77"/>
      <c r="UZF234" s="77"/>
      <c r="UZG234" s="77"/>
      <c r="UZH234" s="77"/>
      <c r="UZI234" s="77"/>
      <c r="UZJ234" s="77"/>
      <c r="UZK234" s="77"/>
      <c r="UZL234" s="77"/>
      <c r="UZM234" s="77"/>
      <c r="UZN234" s="77"/>
      <c r="UZO234" s="77"/>
      <c r="UZP234" s="77"/>
      <c r="UZQ234" s="77"/>
      <c r="UZR234" s="77"/>
      <c r="UZS234" s="77"/>
      <c r="UZT234" s="77"/>
      <c r="UZU234" s="77"/>
      <c r="UZV234" s="77"/>
      <c r="UZW234" s="77"/>
      <c r="UZX234" s="77"/>
      <c r="UZY234" s="77"/>
      <c r="UZZ234" s="77"/>
      <c r="VAA234" s="77"/>
      <c r="VAB234" s="77"/>
      <c r="VAC234" s="77"/>
      <c r="VAD234" s="77"/>
      <c r="VAE234" s="77"/>
      <c r="VAF234" s="77"/>
      <c r="VAG234" s="77"/>
      <c r="VAH234" s="77"/>
      <c r="VAI234" s="77"/>
      <c r="VAJ234" s="77"/>
      <c r="VAK234" s="77"/>
      <c r="VAL234" s="77"/>
      <c r="VAM234" s="77"/>
      <c r="VAN234" s="77"/>
      <c r="VAO234" s="77"/>
      <c r="VAP234" s="77"/>
      <c r="VAQ234" s="77"/>
      <c r="VAR234" s="77"/>
      <c r="VAS234" s="77"/>
      <c r="VAT234" s="77"/>
      <c r="VAU234" s="77"/>
      <c r="VAV234" s="77"/>
      <c r="VAW234" s="77"/>
      <c r="VAX234" s="77"/>
      <c r="VAY234" s="77"/>
      <c r="VAZ234" s="77"/>
      <c r="VBA234" s="77"/>
      <c r="VBB234" s="77"/>
      <c r="VBC234" s="77"/>
      <c r="VBD234" s="77"/>
      <c r="VBE234" s="77"/>
      <c r="VBF234" s="77"/>
      <c r="VBG234" s="77"/>
      <c r="VBH234" s="77"/>
      <c r="VBI234" s="77"/>
      <c r="VBJ234" s="77"/>
      <c r="VBK234" s="77"/>
      <c r="VBL234" s="77"/>
      <c r="VBM234" s="77"/>
      <c r="VBN234" s="77"/>
      <c r="VBO234" s="77"/>
      <c r="VBP234" s="77"/>
      <c r="VBQ234" s="77"/>
      <c r="VBR234" s="77"/>
      <c r="VBS234" s="77"/>
      <c r="VBT234" s="77"/>
      <c r="VBU234" s="77"/>
      <c r="VBV234" s="77"/>
      <c r="VBW234" s="77"/>
      <c r="VBX234" s="77"/>
      <c r="VBY234" s="77"/>
      <c r="VBZ234" s="77"/>
      <c r="VCA234" s="77"/>
      <c r="VCB234" s="77"/>
      <c r="VCC234" s="77"/>
      <c r="VCD234" s="77"/>
      <c r="VCE234" s="77"/>
      <c r="VCF234" s="77"/>
      <c r="VCG234" s="77"/>
      <c r="VCH234" s="77"/>
      <c r="VCI234" s="77"/>
      <c r="VCJ234" s="77"/>
      <c r="VCK234" s="77"/>
      <c r="VCL234" s="77"/>
      <c r="VCM234" s="77"/>
      <c r="VCN234" s="77"/>
      <c r="VCO234" s="77"/>
      <c r="VCP234" s="77"/>
      <c r="VCQ234" s="77"/>
      <c r="VCR234" s="77"/>
      <c r="VCS234" s="77"/>
      <c r="VCT234" s="77"/>
      <c r="VCU234" s="77"/>
      <c r="VCV234" s="77"/>
      <c r="VCW234" s="77"/>
      <c r="VCX234" s="77"/>
      <c r="VCY234" s="77"/>
      <c r="VCZ234" s="77"/>
      <c r="VDA234" s="77"/>
      <c r="VDB234" s="77"/>
      <c r="VDC234" s="77"/>
      <c r="VDD234" s="77"/>
      <c r="VDE234" s="77"/>
      <c r="VDF234" s="77"/>
      <c r="VDG234" s="77"/>
      <c r="VDH234" s="77"/>
      <c r="VDI234" s="77"/>
      <c r="VDJ234" s="77"/>
      <c r="VDK234" s="77"/>
      <c r="VDL234" s="77"/>
      <c r="VDM234" s="77"/>
      <c r="VDN234" s="77"/>
      <c r="VDO234" s="77"/>
      <c r="VDP234" s="77"/>
      <c r="VDQ234" s="77"/>
      <c r="VDR234" s="77"/>
      <c r="VDS234" s="77"/>
      <c r="VDT234" s="77"/>
      <c r="VDU234" s="77"/>
      <c r="VDV234" s="77"/>
      <c r="VDW234" s="77"/>
      <c r="VDX234" s="77"/>
      <c r="VDY234" s="77"/>
      <c r="VDZ234" s="77"/>
      <c r="VEA234" s="77"/>
      <c r="VEB234" s="77"/>
      <c r="VEC234" s="77"/>
      <c r="VED234" s="77"/>
      <c r="VEE234" s="77"/>
      <c r="VEF234" s="77"/>
      <c r="VEG234" s="77"/>
      <c r="VEH234" s="77"/>
      <c r="VEI234" s="77"/>
      <c r="VEJ234" s="77"/>
      <c r="VEK234" s="77"/>
      <c r="VEL234" s="77"/>
      <c r="VEM234" s="77"/>
      <c r="VEN234" s="77"/>
      <c r="VEO234" s="77"/>
      <c r="VEP234" s="77"/>
      <c r="VEQ234" s="77"/>
      <c r="VER234" s="77"/>
      <c r="VES234" s="77"/>
      <c r="VET234" s="77"/>
      <c r="VEU234" s="77"/>
      <c r="VEV234" s="77"/>
      <c r="VEW234" s="77"/>
      <c r="VEX234" s="77"/>
      <c r="VEY234" s="77"/>
      <c r="VEZ234" s="77"/>
      <c r="VFA234" s="77"/>
      <c r="VFB234" s="77"/>
      <c r="VFC234" s="77"/>
      <c r="VFD234" s="77"/>
      <c r="VFE234" s="77"/>
      <c r="VFF234" s="77"/>
      <c r="VFG234" s="77"/>
      <c r="VFH234" s="77"/>
      <c r="VFI234" s="77"/>
      <c r="VFJ234" s="77"/>
      <c r="VFK234" s="77"/>
      <c r="VFL234" s="77"/>
      <c r="VFM234" s="77"/>
      <c r="VFN234" s="77"/>
      <c r="VFO234" s="77"/>
      <c r="VFP234" s="77"/>
      <c r="VFQ234" s="77"/>
      <c r="VFR234" s="77"/>
      <c r="VFS234" s="77"/>
      <c r="VFT234" s="77"/>
      <c r="VFU234" s="77"/>
      <c r="VFV234" s="77"/>
      <c r="VFW234" s="77"/>
      <c r="VFX234" s="77"/>
      <c r="VFY234" s="77"/>
      <c r="VFZ234" s="77"/>
      <c r="VGA234" s="77"/>
      <c r="VGB234" s="77"/>
      <c r="VGC234" s="77"/>
      <c r="VGD234" s="77"/>
      <c r="VGE234" s="77"/>
      <c r="VGF234" s="77"/>
      <c r="VGG234" s="77"/>
      <c r="VGH234" s="77"/>
      <c r="VGI234" s="77"/>
      <c r="VGJ234" s="77"/>
      <c r="VGK234" s="77"/>
      <c r="VGL234" s="77"/>
      <c r="VGM234" s="77"/>
      <c r="VGN234" s="77"/>
      <c r="VGO234" s="77"/>
      <c r="VGP234" s="77"/>
      <c r="VGQ234" s="77"/>
      <c r="VGR234" s="77"/>
      <c r="VGS234" s="77"/>
      <c r="VGT234" s="77"/>
      <c r="VGU234" s="77"/>
      <c r="VGV234" s="77"/>
      <c r="VGW234" s="77"/>
      <c r="VGX234" s="77"/>
      <c r="VGY234" s="77"/>
      <c r="VGZ234" s="77"/>
      <c r="VHA234" s="77"/>
      <c r="VHB234" s="77"/>
      <c r="VHC234" s="77"/>
      <c r="VHD234" s="77"/>
      <c r="VHE234" s="77"/>
      <c r="VHF234" s="77"/>
      <c r="VHG234" s="77"/>
      <c r="VHH234" s="77"/>
      <c r="VHI234" s="77"/>
      <c r="VHJ234" s="77"/>
      <c r="VHK234" s="77"/>
      <c r="VHL234" s="77"/>
      <c r="VHM234" s="77"/>
      <c r="VHN234" s="77"/>
      <c r="VHO234" s="77"/>
      <c r="VHP234" s="77"/>
      <c r="VHQ234" s="77"/>
      <c r="VHR234" s="77"/>
      <c r="VHS234" s="77"/>
      <c r="VHT234" s="77"/>
      <c r="VHU234" s="77"/>
      <c r="VHV234" s="77"/>
      <c r="VHW234" s="77"/>
      <c r="VHX234" s="77"/>
      <c r="VHY234" s="77"/>
      <c r="VHZ234" s="77"/>
      <c r="VIA234" s="77"/>
      <c r="VIB234" s="77"/>
      <c r="VIC234" s="77"/>
      <c r="VID234" s="77"/>
      <c r="VIE234" s="77"/>
      <c r="VIF234" s="77"/>
      <c r="VIG234" s="77"/>
      <c r="VIH234" s="77"/>
      <c r="VII234" s="77"/>
      <c r="VIJ234" s="77"/>
      <c r="VIK234" s="77"/>
      <c r="VIL234" s="77"/>
      <c r="VIM234" s="77"/>
      <c r="VIN234" s="77"/>
      <c r="VIO234" s="77"/>
      <c r="VIP234" s="77"/>
      <c r="VIQ234" s="77"/>
      <c r="VIR234" s="77"/>
      <c r="VIS234" s="77"/>
      <c r="VIT234" s="77"/>
      <c r="VIU234" s="77"/>
      <c r="VIV234" s="77"/>
      <c r="VIW234" s="77"/>
      <c r="VIX234" s="77"/>
      <c r="VIY234" s="77"/>
      <c r="VIZ234" s="77"/>
      <c r="VJA234" s="77"/>
      <c r="VJB234" s="77"/>
      <c r="VJC234" s="77"/>
      <c r="VJD234" s="77"/>
      <c r="VJE234" s="77"/>
      <c r="VJF234" s="77"/>
      <c r="VJG234" s="77"/>
      <c r="VJH234" s="77"/>
      <c r="VJI234" s="77"/>
      <c r="VJJ234" s="77"/>
      <c r="VJK234" s="77"/>
      <c r="VJL234" s="77"/>
      <c r="VJM234" s="77"/>
      <c r="VJN234" s="77"/>
      <c r="VJO234" s="77"/>
      <c r="VJP234" s="77"/>
      <c r="VJQ234" s="77"/>
      <c r="VJR234" s="77"/>
      <c r="VJS234" s="77"/>
      <c r="VJT234" s="77"/>
      <c r="VJU234" s="77"/>
      <c r="VJV234" s="77"/>
      <c r="VJW234" s="77"/>
      <c r="VJX234" s="77"/>
      <c r="VJY234" s="77"/>
      <c r="VJZ234" s="77"/>
      <c r="VKA234" s="77"/>
      <c r="VKB234" s="77"/>
      <c r="VKC234" s="77"/>
      <c r="VKD234" s="77"/>
      <c r="VKE234" s="77"/>
      <c r="VKF234" s="77"/>
      <c r="VKG234" s="77"/>
      <c r="VKH234" s="77"/>
      <c r="VKI234" s="77"/>
      <c r="VKJ234" s="77"/>
      <c r="VKK234" s="77"/>
      <c r="VKL234" s="77"/>
      <c r="VKM234" s="77"/>
      <c r="VKN234" s="77"/>
      <c r="VKO234" s="77"/>
      <c r="VKP234" s="77"/>
      <c r="VKQ234" s="77"/>
      <c r="VKR234" s="77"/>
      <c r="VKS234" s="77"/>
      <c r="VKT234" s="77"/>
      <c r="VKU234" s="77"/>
      <c r="VKV234" s="77"/>
      <c r="VKW234" s="77"/>
      <c r="VKX234" s="77"/>
      <c r="VKY234" s="77"/>
      <c r="VKZ234" s="77"/>
      <c r="VLA234" s="77"/>
      <c r="VLB234" s="77"/>
      <c r="VLC234" s="77"/>
      <c r="VLD234" s="77"/>
      <c r="VLE234" s="77"/>
      <c r="VLF234" s="77"/>
      <c r="VLG234" s="77"/>
      <c r="VLH234" s="77"/>
      <c r="VLI234" s="77"/>
      <c r="VLJ234" s="77"/>
      <c r="VLK234" s="77"/>
      <c r="VLL234" s="77"/>
      <c r="VLM234" s="77"/>
      <c r="VLN234" s="77"/>
      <c r="VLO234" s="77"/>
      <c r="VLP234" s="77"/>
      <c r="VLQ234" s="77"/>
      <c r="VLR234" s="77"/>
      <c r="VLS234" s="77"/>
      <c r="VLT234" s="77"/>
      <c r="VLU234" s="77"/>
      <c r="VLV234" s="77"/>
      <c r="VLW234" s="77"/>
      <c r="VLX234" s="77"/>
      <c r="VLY234" s="77"/>
      <c r="VLZ234" s="77"/>
      <c r="VMA234" s="77"/>
      <c r="VMB234" s="77"/>
      <c r="VMC234" s="77"/>
      <c r="VMD234" s="77"/>
      <c r="VME234" s="77"/>
      <c r="VMF234" s="77"/>
      <c r="VMG234" s="77"/>
      <c r="VMH234" s="77"/>
      <c r="VMI234" s="77"/>
      <c r="VMJ234" s="77"/>
      <c r="VMK234" s="77"/>
      <c r="VML234" s="77"/>
      <c r="VMM234" s="77"/>
      <c r="VMN234" s="77"/>
      <c r="VMO234" s="77"/>
      <c r="VMP234" s="77"/>
      <c r="VMQ234" s="77"/>
      <c r="VMR234" s="77"/>
      <c r="VMS234" s="77"/>
      <c r="VMT234" s="77"/>
      <c r="VMU234" s="77"/>
      <c r="VMV234" s="77"/>
      <c r="VMW234" s="77"/>
      <c r="VMX234" s="77"/>
      <c r="VMY234" s="77"/>
      <c r="VMZ234" s="77"/>
      <c r="VNA234" s="77"/>
      <c r="VNB234" s="77"/>
      <c r="VNC234" s="77"/>
      <c r="VND234" s="77"/>
      <c r="VNE234" s="77"/>
      <c r="VNF234" s="77"/>
      <c r="VNG234" s="77"/>
      <c r="VNH234" s="77"/>
      <c r="VNI234" s="77"/>
      <c r="VNJ234" s="77"/>
      <c r="VNK234" s="77"/>
      <c r="VNL234" s="77"/>
      <c r="VNM234" s="77"/>
      <c r="VNN234" s="77"/>
      <c r="VNO234" s="77"/>
      <c r="VNP234" s="77"/>
      <c r="VNQ234" s="77"/>
      <c r="VNR234" s="77"/>
      <c r="VNS234" s="77"/>
      <c r="VNT234" s="77"/>
      <c r="VNU234" s="77"/>
      <c r="VNV234" s="77"/>
      <c r="VNW234" s="77"/>
      <c r="VNX234" s="77"/>
      <c r="VNY234" s="77"/>
      <c r="VNZ234" s="77"/>
      <c r="VOA234" s="77"/>
      <c r="VOB234" s="77"/>
      <c r="VOC234" s="77"/>
      <c r="VOD234" s="77"/>
      <c r="VOE234" s="77"/>
      <c r="VOF234" s="77"/>
      <c r="VOG234" s="77"/>
      <c r="VOH234" s="77"/>
      <c r="VOI234" s="77"/>
      <c r="VOJ234" s="77"/>
      <c r="VOK234" s="77"/>
      <c r="VOL234" s="77"/>
      <c r="VOM234" s="77"/>
      <c r="VON234" s="77"/>
      <c r="VOO234" s="77"/>
      <c r="VOP234" s="77"/>
      <c r="VOQ234" s="77"/>
      <c r="VOR234" s="77"/>
      <c r="VOS234" s="77"/>
      <c r="VOT234" s="77"/>
      <c r="VOU234" s="77"/>
      <c r="VOV234" s="77"/>
      <c r="VOW234" s="77"/>
      <c r="VOX234" s="77"/>
      <c r="VOY234" s="77"/>
      <c r="VOZ234" s="77"/>
      <c r="VPA234" s="77"/>
      <c r="VPB234" s="77"/>
      <c r="VPC234" s="77"/>
      <c r="VPD234" s="77"/>
      <c r="VPE234" s="77"/>
      <c r="VPF234" s="77"/>
      <c r="VPG234" s="77"/>
      <c r="VPH234" s="77"/>
      <c r="VPI234" s="77"/>
      <c r="VPJ234" s="77"/>
      <c r="VPK234" s="77"/>
      <c r="VPL234" s="77"/>
      <c r="VPM234" s="77"/>
      <c r="VPN234" s="77"/>
      <c r="VPO234" s="77"/>
      <c r="VPP234" s="77"/>
      <c r="VPQ234" s="77"/>
      <c r="VPR234" s="77"/>
      <c r="VPS234" s="77"/>
      <c r="VPT234" s="77"/>
      <c r="VPU234" s="77"/>
      <c r="VPV234" s="77"/>
      <c r="VPW234" s="77"/>
      <c r="VPX234" s="77"/>
      <c r="VPY234" s="77"/>
      <c r="VPZ234" s="77"/>
      <c r="VQA234" s="77"/>
      <c r="VQB234" s="77"/>
      <c r="VQC234" s="77"/>
      <c r="VQD234" s="77"/>
      <c r="VQE234" s="77"/>
      <c r="VQF234" s="77"/>
      <c r="VQG234" s="77"/>
      <c r="VQH234" s="77"/>
      <c r="VQI234" s="77"/>
      <c r="VQJ234" s="77"/>
      <c r="VQK234" s="77"/>
      <c r="VQL234" s="77"/>
      <c r="VQM234" s="77"/>
      <c r="VQN234" s="77"/>
      <c r="VQO234" s="77"/>
      <c r="VQP234" s="77"/>
      <c r="VQQ234" s="77"/>
      <c r="VQR234" s="77"/>
      <c r="VQS234" s="77"/>
      <c r="VQT234" s="77"/>
      <c r="VQU234" s="77"/>
      <c r="VQV234" s="77"/>
      <c r="VQW234" s="77"/>
      <c r="VQX234" s="77"/>
      <c r="VQY234" s="77"/>
      <c r="VQZ234" s="77"/>
      <c r="VRA234" s="77"/>
      <c r="VRB234" s="77"/>
      <c r="VRC234" s="77"/>
      <c r="VRD234" s="77"/>
      <c r="VRE234" s="77"/>
      <c r="VRF234" s="77"/>
      <c r="VRG234" s="77"/>
      <c r="VRH234" s="77"/>
      <c r="VRI234" s="77"/>
      <c r="VRJ234" s="77"/>
      <c r="VRK234" s="77"/>
      <c r="VRL234" s="77"/>
      <c r="VRM234" s="77"/>
      <c r="VRN234" s="77"/>
      <c r="VRO234" s="77"/>
      <c r="VRP234" s="77"/>
      <c r="VRQ234" s="77"/>
      <c r="VRR234" s="77"/>
      <c r="VRS234" s="77"/>
      <c r="VRT234" s="77"/>
      <c r="VRU234" s="77"/>
      <c r="VRV234" s="77"/>
      <c r="VRW234" s="77"/>
      <c r="VRX234" s="77"/>
      <c r="VRY234" s="77"/>
      <c r="VRZ234" s="77"/>
      <c r="VSA234" s="77"/>
      <c r="VSB234" s="77"/>
      <c r="VSC234" s="77"/>
      <c r="VSD234" s="77"/>
      <c r="VSE234" s="77"/>
      <c r="VSF234" s="77"/>
      <c r="VSG234" s="77"/>
      <c r="VSH234" s="77"/>
      <c r="VSI234" s="77"/>
      <c r="VSJ234" s="77"/>
      <c r="VSK234" s="77"/>
      <c r="VSL234" s="77"/>
      <c r="VSM234" s="77"/>
      <c r="VSN234" s="77"/>
      <c r="VSO234" s="77"/>
      <c r="VSP234" s="77"/>
      <c r="VSQ234" s="77"/>
      <c r="VSR234" s="77"/>
      <c r="VSS234" s="77"/>
      <c r="VST234" s="77"/>
      <c r="VSU234" s="77"/>
      <c r="VSV234" s="77"/>
      <c r="VSW234" s="77"/>
      <c r="VSX234" s="77"/>
      <c r="VSY234" s="77"/>
      <c r="VSZ234" s="77"/>
      <c r="VTA234" s="77"/>
      <c r="VTB234" s="77"/>
      <c r="VTC234" s="77"/>
      <c r="VTD234" s="77"/>
      <c r="VTE234" s="77"/>
      <c r="VTF234" s="77"/>
      <c r="VTG234" s="77"/>
      <c r="VTH234" s="77"/>
      <c r="VTI234" s="77"/>
      <c r="VTJ234" s="77"/>
      <c r="VTK234" s="77"/>
      <c r="VTL234" s="77"/>
      <c r="VTM234" s="77"/>
      <c r="VTN234" s="77"/>
      <c r="VTO234" s="77"/>
      <c r="VTP234" s="77"/>
      <c r="VTQ234" s="77"/>
      <c r="VTR234" s="77"/>
      <c r="VTS234" s="77"/>
      <c r="VTT234" s="77"/>
      <c r="VTU234" s="77"/>
      <c r="VTV234" s="77"/>
      <c r="VTW234" s="77"/>
      <c r="VTX234" s="77"/>
      <c r="VTY234" s="77"/>
      <c r="VTZ234" s="77"/>
      <c r="VUA234" s="77"/>
      <c r="VUB234" s="77"/>
      <c r="VUC234" s="77"/>
      <c r="VUD234" s="77"/>
      <c r="VUE234" s="77"/>
      <c r="VUF234" s="77"/>
      <c r="VUG234" s="77"/>
      <c r="VUH234" s="77"/>
      <c r="VUI234" s="77"/>
      <c r="VUJ234" s="77"/>
      <c r="VUK234" s="77"/>
      <c r="VUL234" s="77"/>
      <c r="VUM234" s="77"/>
      <c r="VUN234" s="77"/>
      <c r="VUO234" s="77"/>
      <c r="VUP234" s="77"/>
      <c r="VUQ234" s="77"/>
      <c r="VUR234" s="77"/>
      <c r="VUS234" s="77"/>
      <c r="VUT234" s="77"/>
      <c r="VUU234" s="77"/>
      <c r="VUV234" s="77"/>
      <c r="VUW234" s="77"/>
      <c r="VUX234" s="77"/>
      <c r="VUY234" s="77"/>
      <c r="VUZ234" s="77"/>
      <c r="VVA234" s="77"/>
      <c r="VVB234" s="77"/>
      <c r="VVC234" s="77"/>
      <c r="VVD234" s="77"/>
      <c r="VVE234" s="77"/>
      <c r="VVF234" s="77"/>
      <c r="VVG234" s="77"/>
      <c r="VVH234" s="77"/>
      <c r="VVI234" s="77"/>
      <c r="VVJ234" s="77"/>
      <c r="VVK234" s="77"/>
      <c r="VVL234" s="77"/>
      <c r="VVM234" s="77"/>
      <c r="VVN234" s="77"/>
      <c r="VVO234" s="77"/>
      <c r="VVP234" s="77"/>
      <c r="VVQ234" s="77"/>
      <c r="VVR234" s="77"/>
      <c r="VVS234" s="77"/>
      <c r="VVT234" s="77"/>
      <c r="VVU234" s="77"/>
      <c r="VVV234" s="77"/>
      <c r="VVW234" s="77"/>
      <c r="VVX234" s="77"/>
      <c r="VVY234" s="77"/>
      <c r="VVZ234" s="77"/>
      <c r="VWA234" s="77"/>
      <c r="VWB234" s="77"/>
      <c r="VWC234" s="77"/>
      <c r="VWD234" s="77"/>
      <c r="VWE234" s="77"/>
      <c r="VWF234" s="77"/>
      <c r="VWG234" s="77"/>
      <c r="VWH234" s="77"/>
      <c r="VWI234" s="77"/>
      <c r="VWJ234" s="77"/>
      <c r="VWK234" s="77"/>
      <c r="VWL234" s="77"/>
      <c r="VWM234" s="77"/>
      <c r="VWN234" s="77"/>
      <c r="VWO234" s="77"/>
      <c r="VWP234" s="77"/>
      <c r="VWQ234" s="77"/>
      <c r="VWR234" s="77"/>
      <c r="VWS234" s="77"/>
      <c r="VWT234" s="77"/>
      <c r="VWU234" s="77"/>
      <c r="VWV234" s="77"/>
      <c r="VWW234" s="77"/>
      <c r="VWX234" s="77"/>
      <c r="VWY234" s="77"/>
      <c r="VWZ234" s="77"/>
      <c r="VXA234" s="77"/>
      <c r="VXB234" s="77"/>
      <c r="VXC234" s="77"/>
      <c r="VXD234" s="77"/>
      <c r="VXE234" s="77"/>
      <c r="VXF234" s="77"/>
      <c r="VXG234" s="77"/>
      <c r="VXH234" s="77"/>
      <c r="VXI234" s="77"/>
      <c r="VXJ234" s="77"/>
      <c r="VXK234" s="77"/>
      <c r="VXL234" s="77"/>
      <c r="VXM234" s="77"/>
      <c r="VXN234" s="77"/>
      <c r="VXO234" s="77"/>
      <c r="VXP234" s="77"/>
      <c r="VXQ234" s="77"/>
      <c r="VXR234" s="77"/>
      <c r="VXS234" s="77"/>
      <c r="VXT234" s="77"/>
      <c r="VXU234" s="77"/>
      <c r="VXV234" s="77"/>
      <c r="VXW234" s="77"/>
      <c r="VXX234" s="77"/>
      <c r="VXY234" s="77"/>
      <c r="VXZ234" s="77"/>
      <c r="VYA234" s="77"/>
      <c r="VYB234" s="77"/>
      <c r="VYC234" s="77"/>
      <c r="VYD234" s="77"/>
      <c r="VYE234" s="77"/>
      <c r="VYF234" s="77"/>
      <c r="VYG234" s="77"/>
      <c r="VYH234" s="77"/>
      <c r="VYI234" s="77"/>
      <c r="VYJ234" s="77"/>
      <c r="VYK234" s="77"/>
      <c r="VYL234" s="77"/>
      <c r="VYM234" s="77"/>
      <c r="VYN234" s="77"/>
      <c r="VYO234" s="77"/>
      <c r="VYP234" s="77"/>
      <c r="VYQ234" s="77"/>
      <c r="VYR234" s="77"/>
      <c r="VYS234" s="77"/>
      <c r="VYT234" s="77"/>
      <c r="VYU234" s="77"/>
      <c r="VYV234" s="77"/>
      <c r="VYW234" s="77"/>
      <c r="VYX234" s="77"/>
      <c r="VYY234" s="77"/>
      <c r="VYZ234" s="77"/>
      <c r="VZA234" s="77"/>
      <c r="VZB234" s="77"/>
      <c r="VZC234" s="77"/>
      <c r="VZD234" s="77"/>
      <c r="VZE234" s="77"/>
      <c r="VZF234" s="77"/>
      <c r="VZG234" s="77"/>
      <c r="VZH234" s="77"/>
      <c r="VZI234" s="77"/>
      <c r="VZJ234" s="77"/>
      <c r="VZK234" s="77"/>
      <c r="VZL234" s="77"/>
      <c r="VZM234" s="77"/>
      <c r="VZN234" s="77"/>
      <c r="VZO234" s="77"/>
      <c r="VZP234" s="77"/>
      <c r="VZQ234" s="77"/>
      <c r="VZR234" s="77"/>
      <c r="VZS234" s="77"/>
      <c r="VZT234" s="77"/>
      <c r="VZU234" s="77"/>
      <c r="VZV234" s="77"/>
      <c r="VZW234" s="77"/>
      <c r="VZX234" s="77"/>
      <c r="VZY234" s="77"/>
      <c r="VZZ234" s="77"/>
      <c r="WAA234" s="77"/>
      <c r="WAB234" s="77"/>
      <c r="WAC234" s="77"/>
      <c r="WAD234" s="77"/>
      <c r="WAE234" s="77"/>
      <c r="WAF234" s="77"/>
      <c r="WAG234" s="77"/>
      <c r="WAH234" s="77"/>
      <c r="WAI234" s="77"/>
      <c r="WAJ234" s="77"/>
      <c r="WAK234" s="77"/>
      <c r="WAL234" s="77"/>
      <c r="WAM234" s="77"/>
      <c r="WAN234" s="77"/>
      <c r="WAO234" s="77"/>
      <c r="WAP234" s="77"/>
      <c r="WAQ234" s="77"/>
      <c r="WAR234" s="77"/>
      <c r="WAS234" s="77"/>
      <c r="WAT234" s="77"/>
      <c r="WAU234" s="77"/>
      <c r="WAV234" s="77"/>
      <c r="WAW234" s="77"/>
      <c r="WAX234" s="77"/>
      <c r="WAY234" s="77"/>
      <c r="WAZ234" s="77"/>
      <c r="WBA234" s="77"/>
      <c r="WBB234" s="77"/>
      <c r="WBC234" s="77"/>
      <c r="WBD234" s="77"/>
      <c r="WBE234" s="77"/>
      <c r="WBF234" s="77"/>
      <c r="WBG234" s="77"/>
      <c r="WBH234" s="77"/>
      <c r="WBI234" s="77"/>
      <c r="WBJ234" s="77"/>
      <c r="WBK234" s="77"/>
      <c r="WBL234" s="77"/>
      <c r="WBM234" s="77"/>
      <c r="WBN234" s="77"/>
      <c r="WBO234" s="77"/>
      <c r="WBP234" s="77"/>
      <c r="WBQ234" s="77"/>
      <c r="WBR234" s="77"/>
      <c r="WBS234" s="77"/>
      <c r="WBT234" s="77"/>
      <c r="WBU234" s="77"/>
      <c r="WBV234" s="77"/>
      <c r="WBW234" s="77"/>
      <c r="WBX234" s="77"/>
      <c r="WBY234" s="77"/>
      <c r="WBZ234" s="77"/>
      <c r="WCA234" s="77"/>
      <c r="WCB234" s="77"/>
      <c r="WCC234" s="77"/>
      <c r="WCD234" s="77"/>
      <c r="WCE234" s="77"/>
      <c r="WCF234" s="77"/>
      <c r="WCG234" s="77"/>
      <c r="WCH234" s="77"/>
      <c r="WCI234" s="77"/>
      <c r="WCJ234" s="77"/>
      <c r="WCK234" s="77"/>
      <c r="WCL234" s="77"/>
      <c r="WCM234" s="77"/>
      <c r="WCN234" s="77"/>
      <c r="WCO234" s="77"/>
      <c r="WCP234" s="77"/>
      <c r="WCQ234" s="77"/>
      <c r="WCR234" s="77"/>
      <c r="WCS234" s="77"/>
      <c r="WCT234" s="77"/>
      <c r="WCU234" s="77"/>
      <c r="WCV234" s="77"/>
      <c r="WCW234" s="77"/>
      <c r="WCX234" s="77"/>
      <c r="WCY234" s="77"/>
      <c r="WCZ234" s="77"/>
      <c r="WDA234" s="77"/>
      <c r="WDB234" s="77"/>
      <c r="WDC234" s="77"/>
      <c r="WDD234" s="77"/>
      <c r="WDE234" s="77"/>
      <c r="WDF234" s="77"/>
      <c r="WDG234" s="77"/>
      <c r="WDH234" s="77"/>
      <c r="WDI234" s="77"/>
      <c r="WDJ234" s="77"/>
      <c r="WDK234" s="77"/>
      <c r="WDL234" s="77"/>
      <c r="WDM234" s="77"/>
      <c r="WDN234" s="77"/>
      <c r="WDO234" s="77"/>
      <c r="WDP234" s="77"/>
      <c r="WDQ234" s="77"/>
      <c r="WDR234" s="77"/>
      <c r="WDS234" s="77"/>
      <c r="WDT234" s="77"/>
      <c r="WDU234" s="77"/>
      <c r="WDV234" s="77"/>
      <c r="WDW234" s="77"/>
      <c r="WDX234" s="77"/>
      <c r="WDY234" s="77"/>
      <c r="WDZ234" s="77"/>
      <c r="WEA234" s="77"/>
      <c r="WEB234" s="77"/>
      <c r="WEC234" s="77"/>
      <c r="WED234" s="77"/>
      <c r="WEE234" s="77"/>
      <c r="WEF234" s="77"/>
      <c r="WEG234" s="77"/>
      <c r="WEH234" s="77"/>
      <c r="WEI234" s="77"/>
      <c r="WEJ234" s="77"/>
      <c r="WEK234" s="77"/>
      <c r="WEL234" s="77"/>
      <c r="WEM234" s="77"/>
      <c r="WEN234" s="77"/>
      <c r="WEO234" s="77"/>
      <c r="WEP234" s="77"/>
      <c r="WEQ234" s="77"/>
      <c r="WER234" s="77"/>
      <c r="WES234" s="77"/>
      <c r="WET234" s="77"/>
      <c r="WEU234" s="77"/>
      <c r="WEV234" s="77"/>
      <c r="WEW234" s="77"/>
      <c r="WEX234" s="77"/>
      <c r="WEY234" s="77"/>
      <c r="WEZ234" s="77"/>
      <c r="WFA234" s="77"/>
      <c r="WFB234" s="77"/>
      <c r="WFC234" s="77"/>
      <c r="WFD234" s="77"/>
      <c r="WFE234" s="77"/>
      <c r="WFF234" s="77"/>
      <c r="WFG234" s="77"/>
      <c r="WFH234" s="77"/>
      <c r="WFI234" s="77"/>
      <c r="WFJ234" s="77"/>
      <c r="WFK234" s="77"/>
      <c r="WFL234" s="77"/>
      <c r="WFM234" s="77"/>
      <c r="WFN234" s="77"/>
      <c r="WFO234" s="77"/>
      <c r="WFP234" s="77"/>
      <c r="WFQ234" s="77"/>
      <c r="WFR234" s="77"/>
      <c r="WFS234" s="77"/>
      <c r="WFT234" s="77"/>
      <c r="WFU234" s="77"/>
      <c r="WFV234" s="77"/>
      <c r="WFW234" s="77"/>
      <c r="WFX234" s="77"/>
      <c r="WFY234" s="77"/>
      <c r="WFZ234" s="77"/>
      <c r="WGA234" s="77"/>
      <c r="WGB234" s="77"/>
      <c r="WGC234" s="77"/>
      <c r="WGD234" s="77"/>
      <c r="WGE234" s="77"/>
      <c r="WGF234" s="77"/>
      <c r="WGG234" s="77"/>
      <c r="WGH234" s="77"/>
      <c r="WGI234" s="77"/>
      <c r="WGJ234" s="77"/>
      <c r="WGK234" s="77"/>
      <c r="WGL234" s="77"/>
      <c r="WGM234" s="77"/>
      <c r="WGN234" s="77"/>
      <c r="WGO234" s="77"/>
      <c r="WGP234" s="77"/>
      <c r="WGQ234" s="77"/>
      <c r="WGR234" s="77"/>
      <c r="WGS234" s="77"/>
      <c r="WGT234" s="77"/>
      <c r="WGU234" s="77"/>
      <c r="WGV234" s="77"/>
      <c r="WGW234" s="77"/>
      <c r="WGX234" s="77"/>
      <c r="WGY234" s="77"/>
      <c r="WGZ234" s="77"/>
      <c r="WHA234" s="77"/>
      <c r="WHB234" s="77"/>
      <c r="WHC234" s="77"/>
      <c r="WHD234" s="77"/>
      <c r="WHE234" s="77"/>
      <c r="WHF234" s="77"/>
      <c r="WHG234" s="77"/>
      <c r="WHH234" s="77"/>
      <c r="WHI234" s="77"/>
      <c r="WHJ234" s="77"/>
      <c r="WHK234" s="77"/>
      <c r="WHL234" s="77"/>
      <c r="WHM234" s="77"/>
      <c r="WHN234" s="77"/>
      <c r="WHO234" s="77"/>
      <c r="WHP234" s="77"/>
      <c r="WHQ234" s="77"/>
      <c r="WHR234" s="77"/>
      <c r="WHS234" s="77"/>
      <c r="WHT234" s="77"/>
      <c r="WHU234" s="77"/>
      <c r="WHV234" s="77"/>
      <c r="WHW234" s="77"/>
      <c r="WHX234" s="77"/>
      <c r="WHY234" s="77"/>
      <c r="WHZ234" s="77"/>
      <c r="WIA234" s="77"/>
      <c r="WIB234" s="77"/>
      <c r="WIC234" s="77"/>
      <c r="WID234" s="77"/>
      <c r="WIE234" s="77"/>
      <c r="WIF234" s="77"/>
      <c r="WIG234" s="77"/>
      <c r="WIH234" s="77"/>
      <c r="WII234" s="77"/>
      <c r="WIJ234" s="77"/>
      <c r="WIK234" s="77"/>
      <c r="WIL234" s="77"/>
      <c r="WIM234" s="77"/>
      <c r="WIN234" s="77"/>
      <c r="WIO234" s="77"/>
      <c r="WIP234" s="77"/>
      <c r="WIQ234" s="77"/>
      <c r="WIR234" s="77"/>
      <c r="WIS234" s="77"/>
      <c r="WIT234" s="77"/>
      <c r="WIU234" s="77"/>
      <c r="WIV234" s="77"/>
      <c r="WIW234" s="77"/>
      <c r="WIX234" s="77"/>
      <c r="WIY234" s="77"/>
      <c r="WIZ234" s="77"/>
      <c r="WJA234" s="77"/>
      <c r="WJB234" s="77"/>
      <c r="WJC234" s="77"/>
      <c r="WJD234" s="77"/>
      <c r="WJE234" s="77"/>
      <c r="WJF234" s="77"/>
      <c r="WJG234" s="77"/>
      <c r="WJH234" s="77"/>
      <c r="WJI234" s="77"/>
      <c r="WJJ234" s="77"/>
      <c r="WJK234" s="77"/>
      <c r="WJL234" s="77"/>
      <c r="WJM234" s="77"/>
      <c r="WJN234" s="77"/>
      <c r="WJO234" s="77"/>
      <c r="WJP234" s="77"/>
      <c r="WJQ234" s="77"/>
      <c r="WJR234" s="77"/>
      <c r="WJS234" s="77"/>
      <c r="WJT234" s="77"/>
      <c r="WJU234" s="77"/>
      <c r="WJV234" s="77"/>
      <c r="WJW234" s="77"/>
      <c r="WJX234" s="77"/>
      <c r="WJY234" s="77"/>
      <c r="WJZ234" s="77"/>
      <c r="WKA234" s="77"/>
      <c r="WKB234" s="77"/>
      <c r="WKC234" s="77"/>
      <c r="WKD234" s="77"/>
      <c r="WKE234" s="77"/>
      <c r="WKF234" s="77"/>
      <c r="WKG234" s="77"/>
      <c r="WKH234" s="77"/>
      <c r="WKI234" s="77"/>
      <c r="WKJ234" s="77"/>
      <c r="WKK234" s="77"/>
      <c r="WKL234" s="77"/>
      <c r="WKM234" s="77"/>
      <c r="WKN234" s="77"/>
      <c r="WKO234" s="77"/>
      <c r="WKP234" s="77"/>
      <c r="WKQ234" s="77"/>
      <c r="WKR234" s="77"/>
      <c r="WKS234" s="77"/>
      <c r="WKT234" s="77"/>
      <c r="WKU234" s="77"/>
      <c r="WKV234" s="77"/>
      <c r="WKW234" s="77"/>
      <c r="WKX234" s="77"/>
      <c r="WKY234" s="77"/>
      <c r="WKZ234" s="77"/>
      <c r="WLA234" s="77"/>
      <c r="WLB234" s="77"/>
      <c r="WLC234" s="77"/>
      <c r="WLD234" s="77"/>
      <c r="WLE234" s="77"/>
      <c r="WLF234" s="77"/>
      <c r="WLG234" s="77"/>
      <c r="WLH234" s="77"/>
      <c r="WLI234" s="77"/>
      <c r="WLJ234" s="77"/>
      <c r="WLK234" s="77"/>
      <c r="WLL234" s="77"/>
      <c r="WLM234" s="77"/>
      <c r="WLN234" s="77"/>
      <c r="WLO234" s="77"/>
      <c r="WLP234" s="77"/>
      <c r="WLQ234" s="77"/>
      <c r="WLR234" s="77"/>
      <c r="WLS234" s="77"/>
      <c r="WLT234" s="77"/>
      <c r="WLU234" s="77"/>
      <c r="WLV234" s="77"/>
      <c r="WLW234" s="77"/>
      <c r="WLX234" s="77"/>
      <c r="WLY234" s="77"/>
      <c r="WLZ234" s="77"/>
      <c r="WMA234" s="77"/>
      <c r="WMB234" s="77"/>
      <c r="WMC234" s="77"/>
      <c r="WMD234" s="77"/>
      <c r="WME234" s="77"/>
      <c r="WMF234" s="77"/>
      <c r="WMG234" s="77"/>
      <c r="WMH234" s="77"/>
      <c r="WMI234" s="77"/>
      <c r="WMJ234" s="77"/>
      <c r="WMK234" s="77"/>
      <c r="WML234" s="77"/>
      <c r="WMM234" s="77"/>
      <c r="WMN234" s="77"/>
      <c r="WMO234" s="77"/>
      <c r="WMP234" s="77"/>
      <c r="WMQ234" s="77"/>
      <c r="WMR234" s="77"/>
      <c r="WMS234" s="77"/>
      <c r="WMT234" s="77"/>
      <c r="WMU234" s="77"/>
      <c r="WMV234" s="77"/>
      <c r="WMW234" s="77"/>
      <c r="WMX234" s="77"/>
      <c r="WMY234" s="77"/>
      <c r="WMZ234" s="77"/>
      <c r="WNA234" s="77"/>
      <c r="WNB234" s="77"/>
      <c r="WNC234" s="77"/>
      <c r="WND234" s="77"/>
      <c r="WNE234" s="77"/>
      <c r="WNF234" s="77"/>
      <c r="WNG234" s="77"/>
      <c r="WNH234" s="77"/>
      <c r="WNI234" s="77"/>
      <c r="WNJ234" s="77"/>
      <c r="WNK234" s="77"/>
      <c r="WNL234" s="77"/>
      <c r="WNM234" s="77"/>
      <c r="WNN234" s="77"/>
      <c r="WNO234" s="77"/>
      <c r="WNP234" s="77"/>
      <c r="WNQ234" s="77"/>
      <c r="WNR234" s="77"/>
      <c r="WNS234" s="77"/>
      <c r="WNT234" s="77"/>
      <c r="WNU234" s="77"/>
      <c r="WNV234" s="77"/>
      <c r="WNW234" s="77"/>
      <c r="WNX234" s="77"/>
      <c r="WNY234" s="77"/>
      <c r="WNZ234" s="77"/>
      <c r="WOA234" s="77"/>
      <c r="WOB234" s="77"/>
      <c r="WOC234" s="77"/>
      <c r="WOD234" s="77"/>
      <c r="WOE234" s="77"/>
      <c r="WOF234" s="77"/>
      <c r="WOG234" s="77"/>
      <c r="WOH234" s="77"/>
      <c r="WOI234" s="77"/>
      <c r="WOJ234" s="77"/>
      <c r="WOK234" s="77"/>
      <c r="WOL234" s="77"/>
      <c r="WOM234" s="77"/>
      <c r="WON234" s="77"/>
      <c r="WOO234" s="77"/>
      <c r="WOP234" s="77"/>
      <c r="WOQ234" s="77"/>
      <c r="WOR234" s="77"/>
      <c r="WOS234" s="77"/>
      <c r="WOT234" s="77"/>
      <c r="WOU234" s="77"/>
      <c r="WOV234" s="77"/>
      <c r="WOW234" s="77"/>
      <c r="WOX234" s="77"/>
      <c r="WOY234" s="77"/>
      <c r="WOZ234" s="77"/>
      <c r="WPA234" s="77"/>
      <c r="WPB234" s="77"/>
      <c r="WPC234" s="77"/>
      <c r="WPD234" s="77"/>
      <c r="WPE234" s="77"/>
      <c r="WPF234" s="77"/>
      <c r="WPG234" s="77"/>
      <c r="WPH234" s="77"/>
      <c r="WPI234" s="77"/>
      <c r="WPJ234" s="77"/>
      <c r="WPK234" s="77"/>
      <c r="WPL234" s="77"/>
      <c r="WPM234" s="77"/>
      <c r="WPN234" s="77"/>
      <c r="WPO234" s="77"/>
      <c r="WPP234" s="77"/>
      <c r="WPQ234" s="77"/>
      <c r="WPR234" s="77"/>
      <c r="WPS234" s="77"/>
      <c r="WPT234" s="77"/>
      <c r="WPU234" s="77"/>
      <c r="WPV234" s="77"/>
      <c r="WPW234" s="77"/>
      <c r="WPX234" s="77"/>
      <c r="WPY234" s="77"/>
      <c r="WPZ234" s="77"/>
      <c r="WQA234" s="77"/>
      <c r="WQB234" s="77"/>
      <c r="WQC234" s="77"/>
      <c r="WQD234" s="77"/>
      <c r="WQE234" s="77"/>
      <c r="WQF234" s="77"/>
      <c r="WQG234" s="77"/>
      <c r="WQH234" s="77"/>
      <c r="WQI234" s="77"/>
      <c r="WQJ234" s="77"/>
      <c r="WQK234" s="77"/>
      <c r="WQL234" s="77"/>
      <c r="WQM234" s="77"/>
      <c r="WQN234" s="77"/>
      <c r="WQO234" s="77"/>
      <c r="WQP234" s="77"/>
      <c r="WQQ234" s="77"/>
      <c r="WQR234" s="77"/>
      <c r="WQS234" s="77"/>
      <c r="WQT234" s="77"/>
      <c r="WQU234" s="77"/>
      <c r="WQV234" s="77"/>
      <c r="WQW234" s="77"/>
      <c r="WQX234" s="77"/>
      <c r="WQY234" s="77"/>
      <c r="WQZ234" s="77"/>
      <c r="WRA234" s="77"/>
      <c r="WRB234" s="77"/>
      <c r="WRC234" s="77"/>
      <c r="WRD234" s="77"/>
      <c r="WRE234" s="77"/>
      <c r="WRF234" s="77"/>
      <c r="WRG234" s="77"/>
      <c r="WRH234" s="77"/>
      <c r="WRI234" s="77"/>
      <c r="WRJ234" s="77"/>
      <c r="WRK234" s="77"/>
      <c r="WRL234" s="77"/>
      <c r="WRM234" s="77"/>
      <c r="WRN234" s="77"/>
      <c r="WRO234" s="77"/>
      <c r="WRP234" s="77"/>
      <c r="WRQ234" s="77"/>
      <c r="WRR234" s="77"/>
      <c r="WRS234" s="77"/>
      <c r="WRT234" s="77"/>
      <c r="WRU234" s="77"/>
      <c r="WRV234" s="77"/>
      <c r="WRW234" s="77"/>
      <c r="WRX234" s="77"/>
      <c r="WRY234" s="77"/>
      <c r="WRZ234" s="77"/>
      <c r="WSA234" s="77"/>
      <c r="WSB234" s="77"/>
      <c r="WSC234" s="77"/>
      <c r="WSD234" s="77"/>
      <c r="WSE234" s="77"/>
      <c r="WSF234" s="77"/>
      <c r="WSG234" s="77"/>
      <c r="WSH234" s="77"/>
      <c r="WSI234" s="77"/>
      <c r="WSJ234" s="77"/>
      <c r="WSK234" s="77"/>
      <c r="WSL234" s="77"/>
      <c r="WSM234" s="77"/>
      <c r="WSN234" s="77"/>
      <c r="WSO234" s="77"/>
      <c r="WSP234" s="77"/>
      <c r="WSQ234" s="77"/>
      <c r="WSR234" s="77"/>
      <c r="WSS234" s="77"/>
      <c r="WST234" s="77"/>
      <c r="WSU234" s="77"/>
      <c r="WSV234" s="77"/>
      <c r="WSW234" s="77"/>
      <c r="WSX234" s="77"/>
      <c r="WSY234" s="77"/>
      <c r="WSZ234" s="77"/>
      <c r="WTA234" s="77"/>
      <c r="WTB234" s="77"/>
      <c r="WTC234" s="77"/>
      <c r="WTD234" s="77"/>
      <c r="WTE234" s="77"/>
      <c r="WTF234" s="77"/>
      <c r="WTG234" s="77"/>
      <c r="WTH234" s="77"/>
      <c r="WTI234" s="77"/>
      <c r="WTJ234" s="77"/>
      <c r="WTK234" s="77"/>
      <c r="WTL234" s="77"/>
      <c r="WTM234" s="77"/>
      <c r="WTN234" s="77"/>
      <c r="WTO234" s="77"/>
      <c r="WTP234" s="77"/>
      <c r="WTQ234" s="77"/>
      <c r="WTR234" s="77"/>
      <c r="WTS234" s="77"/>
      <c r="WTT234" s="77"/>
      <c r="WTU234" s="77"/>
      <c r="WTV234" s="77"/>
      <c r="WTW234" s="77"/>
      <c r="WTX234" s="77"/>
      <c r="WTY234" s="77"/>
      <c r="WTZ234" s="77"/>
      <c r="WUA234" s="77"/>
      <c r="WUB234" s="77"/>
      <c r="WUC234" s="77"/>
      <c r="WUD234" s="77"/>
      <c r="WUE234" s="77"/>
      <c r="WUF234" s="77"/>
      <c r="WUG234" s="77"/>
      <c r="WUH234" s="77"/>
      <c r="WUI234" s="77"/>
      <c r="WUJ234" s="77"/>
      <c r="WUK234" s="77"/>
      <c r="WUL234" s="77"/>
      <c r="WUM234" s="77"/>
      <c r="WUN234" s="77"/>
      <c r="WUO234" s="77"/>
      <c r="WUP234" s="77"/>
      <c r="WUQ234" s="77"/>
      <c r="WUR234" s="77"/>
      <c r="WUS234" s="77"/>
      <c r="WUT234" s="77"/>
      <c r="WUU234" s="77"/>
      <c r="WUV234" s="77"/>
      <c r="WUW234" s="77"/>
      <c r="WUX234" s="77"/>
      <c r="WUY234" s="77"/>
      <c r="WUZ234" s="77"/>
      <c r="WVA234" s="77"/>
      <c r="WVB234" s="77"/>
      <c r="WVC234" s="77"/>
      <c r="WVD234" s="77"/>
      <c r="WVE234" s="77"/>
      <c r="WVF234" s="77"/>
      <c r="WVG234" s="77"/>
      <c r="WVH234" s="77"/>
      <c r="WVI234" s="77"/>
      <c r="WVJ234" s="77"/>
      <c r="WVK234" s="77"/>
      <c r="WVL234" s="77"/>
      <c r="WVM234" s="77"/>
      <c r="WVN234" s="77"/>
      <c r="WVO234" s="77"/>
      <c r="WVP234" s="77"/>
      <c r="WVQ234" s="77"/>
      <c r="WVR234" s="77"/>
      <c r="WVS234" s="77"/>
      <c r="WVT234" s="77"/>
      <c r="WVU234" s="77"/>
      <c r="WVV234" s="77"/>
      <c r="WVW234" s="77"/>
      <c r="WVX234" s="77"/>
      <c r="WVY234" s="77"/>
      <c r="WVZ234" s="77"/>
      <c r="WWA234" s="77"/>
      <c r="WWB234" s="77"/>
      <c r="WWC234" s="77"/>
      <c r="WWD234" s="77"/>
      <c r="WWE234" s="77"/>
      <c r="WWF234" s="77"/>
      <c r="WWG234" s="77"/>
      <c r="WWH234" s="77"/>
      <c r="WWI234" s="77"/>
      <c r="WWJ234" s="77"/>
      <c r="WWK234" s="77"/>
      <c r="WWL234" s="77"/>
      <c r="WWM234" s="77"/>
      <c r="WWN234" s="77"/>
      <c r="WWO234" s="77"/>
      <c r="WWP234" s="77"/>
      <c r="WWQ234" s="77"/>
      <c r="WWR234" s="77"/>
      <c r="WWS234" s="77"/>
      <c r="WWT234" s="77"/>
      <c r="WWU234" s="77"/>
      <c r="WWV234" s="77"/>
      <c r="WWW234" s="77"/>
      <c r="WWX234" s="77"/>
      <c r="WWY234" s="77"/>
      <c r="WWZ234" s="77"/>
      <c r="WXA234" s="77"/>
      <c r="WXB234" s="77"/>
      <c r="WXC234" s="77"/>
      <c r="WXD234" s="77"/>
      <c r="WXE234" s="77"/>
      <c r="WXF234" s="77"/>
      <c r="WXG234" s="77"/>
      <c r="WXH234" s="77"/>
      <c r="WXI234" s="77"/>
      <c r="WXJ234" s="77"/>
      <c r="WXK234" s="77"/>
      <c r="WXL234" s="77"/>
      <c r="WXM234" s="77"/>
      <c r="WXN234" s="77"/>
      <c r="WXO234" s="77"/>
      <c r="WXP234" s="77"/>
      <c r="WXQ234" s="77"/>
      <c r="WXR234" s="77"/>
      <c r="WXS234" s="77"/>
      <c r="WXT234" s="77"/>
      <c r="WXU234" s="77"/>
      <c r="WXV234" s="77"/>
      <c r="WXW234" s="77"/>
      <c r="WXX234" s="77"/>
      <c r="WXY234" s="77"/>
      <c r="WXZ234" s="77"/>
      <c r="WYA234" s="77"/>
      <c r="WYB234" s="77"/>
      <c r="WYC234" s="77"/>
      <c r="WYD234" s="77"/>
      <c r="WYE234" s="77"/>
      <c r="WYF234" s="77"/>
      <c r="WYG234" s="77"/>
      <c r="WYH234" s="77"/>
      <c r="WYI234" s="77"/>
      <c r="WYJ234" s="77"/>
      <c r="WYK234" s="77"/>
      <c r="WYL234" s="77"/>
      <c r="WYM234" s="77"/>
      <c r="WYN234" s="77"/>
      <c r="WYO234" s="77"/>
      <c r="WYP234" s="77"/>
      <c r="WYQ234" s="77"/>
      <c r="WYR234" s="77"/>
      <c r="WYS234" s="77"/>
      <c r="WYT234" s="77"/>
      <c r="WYU234" s="77"/>
      <c r="WYV234" s="77"/>
      <c r="WYW234" s="77"/>
      <c r="WYX234" s="77"/>
      <c r="WYY234" s="77"/>
      <c r="WYZ234" s="77"/>
      <c r="WZA234" s="77"/>
      <c r="WZB234" s="77"/>
      <c r="WZC234" s="77"/>
      <c r="WZD234" s="77"/>
      <c r="WZE234" s="77"/>
      <c r="WZF234" s="77"/>
      <c r="WZG234" s="77"/>
      <c r="WZH234" s="77"/>
      <c r="WZI234" s="77"/>
      <c r="WZJ234" s="77"/>
      <c r="WZK234" s="77"/>
      <c r="WZL234" s="77"/>
      <c r="WZM234" s="77"/>
      <c r="WZN234" s="77"/>
      <c r="WZO234" s="77"/>
      <c r="WZP234" s="77"/>
      <c r="WZQ234" s="77"/>
      <c r="WZR234" s="77"/>
      <c r="WZS234" s="77"/>
      <c r="WZT234" s="77"/>
      <c r="WZU234" s="77"/>
      <c r="WZV234" s="77"/>
      <c r="WZW234" s="77"/>
      <c r="WZX234" s="77"/>
      <c r="WZY234" s="77"/>
      <c r="WZZ234" s="77"/>
      <c r="XAA234" s="77"/>
      <c r="XAB234" s="77"/>
      <c r="XAC234" s="77"/>
      <c r="XAD234" s="77"/>
      <c r="XAE234" s="77"/>
      <c r="XAF234" s="77"/>
      <c r="XAG234" s="77"/>
      <c r="XAH234" s="77"/>
      <c r="XAI234" s="77"/>
      <c r="XAJ234" s="77"/>
      <c r="XAK234" s="77"/>
      <c r="XAL234" s="77"/>
      <c r="XAM234" s="77"/>
      <c r="XAN234" s="77"/>
      <c r="XAO234" s="77"/>
      <c r="XAP234" s="77"/>
      <c r="XAQ234" s="77"/>
      <c r="XAR234" s="77"/>
      <c r="XAS234" s="77"/>
      <c r="XAT234" s="77"/>
      <c r="XAU234" s="77"/>
      <c r="XAV234" s="77"/>
      <c r="XAW234" s="77"/>
      <c r="XAX234" s="77"/>
      <c r="XAY234" s="77"/>
      <c r="XAZ234" s="77"/>
      <c r="XBA234" s="77"/>
      <c r="XBB234" s="77"/>
      <c r="XBC234" s="77"/>
      <c r="XBD234" s="77"/>
      <c r="XBE234" s="77"/>
      <c r="XBF234" s="77"/>
      <c r="XBG234" s="77"/>
      <c r="XBH234" s="77"/>
      <c r="XBI234" s="77"/>
      <c r="XBJ234" s="77"/>
      <c r="XBK234" s="77"/>
      <c r="XBL234" s="77"/>
      <c r="XBM234" s="77"/>
      <c r="XBN234" s="77"/>
      <c r="XBO234" s="77"/>
      <c r="XBP234" s="77"/>
      <c r="XBQ234" s="77"/>
      <c r="XBR234" s="77"/>
      <c r="XBS234" s="77"/>
      <c r="XBT234" s="77"/>
      <c r="XBU234" s="77"/>
      <c r="XBV234" s="77"/>
      <c r="XBW234" s="77"/>
      <c r="XBX234" s="77"/>
      <c r="XBY234" s="77"/>
      <c r="XBZ234" s="77"/>
      <c r="XCA234" s="77"/>
      <c r="XCB234" s="77"/>
      <c r="XCC234" s="77"/>
      <c r="XCD234" s="77"/>
      <c r="XCE234" s="77"/>
      <c r="XCF234" s="77"/>
      <c r="XCG234" s="77"/>
      <c r="XCH234" s="77"/>
      <c r="XCI234" s="77"/>
      <c r="XCJ234" s="77"/>
      <c r="XCK234" s="77"/>
      <c r="XCL234" s="77"/>
      <c r="XCM234" s="77"/>
      <c r="XCN234" s="77"/>
      <c r="XCO234" s="77"/>
      <c r="XCP234" s="77"/>
      <c r="XCQ234" s="77"/>
      <c r="XCR234" s="77"/>
      <c r="XCS234" s="77"/>
      <c r="XCT234" s="77"/>
      <c r="XCU234" s="77"/>
      <c r="XCV234" s="77"/>
      <c r="XCW234" s="77"/>
      <c r="XCX234" s="77"/>
      <c r="XCY234" s="77"/>
      <c r="XCZ234" s="77"/>
      <c r="XDA234" s="77"/>
      <c r="XDB234" s="77"/>
      <c r="XDC234" s="77"/>
      <c r="XDD234" s="77"/>
      <c r="XDE234" s="77"/>
      <c r="XDF234" s="77"/>
      <c r="XDG234" s="77"/>
      <c r="XDH234" s="77"/>
      <c r="XDI234" s="77"/>
      <c r="XDJ234" s="77"/>
      <c r="XDK234" s="77"/>
      <c r="XDL234" s="77"/>
      <c r="XDM234" s="77"/>
      <c r="XDN234" s="77"/>
      <c r="XDO234" s="77"/>
      <c r="XDP234" s="77"/>
      <c r="XDQ234" s="77"/>
      <c r="XDR234" s="77"/>
      <c r="XDS234" s="77"/>
      <c r="XDT234" s="77"/>
      <c r="XDU234" s="77"/>
      <c r="XDV234" s="77"/>
      <c r="XDW234" s="77"/>
      <c r="XDX234" s="77"/>
      <c r="XDY234" s="77"/>
      <c r="XDZ234" s="77"/>
      <c r="XEA234" s="77"/>
      <c r="XEB234" s="77"/>
      <c r="XEC234" s="77"/>
      <c r="XED234" s="77"/>
      <c r="XEE234" s="77"/>
      <c r="XEF234" s="77"/>
      <c r="XEG234" s="77"/>
      <c r="XEH234" s="77"/>
      <c r="XEI234" s="77"/>
      <c r="XEJ234" s="77"/>
      <c r="XEK234" s="77"/>
      <c r="XEL234" s="77"/>
      <c r="XEM234" s="77"/>
      <c r="XEN234" s="77"/>
      <c r="XEO234" s="77"/>
      <c r="XEP234" s="77"/>
      <c r="XEQ234" s="77"/>
      <c r="XER234" s="77"/>
      <c r="XES234" s="77"/>
      <c r="XET234" s="77"/>
      <c r="XEU234" s="77"/>
      <c r="XEV234" s="77"/>
      <c r="XEW234" s="77"/>
      <c r="XEX234" s="77"/>
      <c r="XEY234" s="77"/>
      <c r="XEZ234" s="77"/>
      <c r="XFA234" s="77"/>
      <c r="XFB234" s="77"/>
    </row>
    <row r="235" spans="1:16382" ht="27" customHeight="1">
      <c r="A235" s="99"/>
      <c r="B235" s="77"/>
      <c r="C235" s="65" t="s">
        <v>147</v>
      </c>
      <c r="D235" s="61"/>
      <c r="E235" s="72"/>
      <c r="F235" s="61"/>
      <c r="G235" s="61"/>
      <c r="H235" s="61"/>
      <c r="I235" s="61"/>
      <c r="J235" s="726"/>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c r="DF235" s="77"/>
      <c r="DG235" s="77"/>
      <c r="DH235" s="77"/>
      <c r="DI235" s="77"/>
      <c r="DJ235" s="77"/>
      <c r="DK235" s="77"/>
      <c r="DL235" s="77"/>
      <c r="DM235" s="77"/>
      <c r="DN235" s="77"/>
      <c r="DO235" s="77"/>
      <c r="DP235" s="77"/>
      <c r="DQ235" s="77"/>
      <c r="DR235" s="77"/>
      <c r="DS235" s="77"/>
      <c r="DT235" s="77"/>
      <c r="DU235" s="77"/>
      <c r="DV235" s="77"/>
      <c r="DW235" s="77"/>
      <c r="DX235" s="77"/>
      <c r="DY235" s="77"/>
      <c r="DZ235" s="77"/>
      <c r="EA235" s="77"/>
      <c r="EB235" s="77"/>
      <c r="EC235" s="77"/>
      <c r="ED235" s="77"/>
      <c r="EE235" s="77"/>
      <c r="EF235" s="77"/>
      <c r="EG235" s="77"/>
      <c r="EH235" s="77"/>
      <c r="EI235" s="77"/>
      <c r="EJ235" s="77"/>
      <c r="EK235" s="77"/>
      <c r="EL235" s="77"/>
      <c r="EM235" s="77"/>
      <c r="EN235" s="77"/>
      <c r="EO235" s="77"/>
      <c r="EP235" s="77"/>
      <c r="EQ235" s="77"/>
      <c r="ER235" s="77"/>
      <c r="ES235" s="77"/>
      <c r="ET235" s="77"/>
      <c r="EU235" s="77"/>
      <c r="EV235" s="77"/>
      <c r="EW235" s="77"/>
      <c r="EX235" s="77"/>
      <c r="EY235" s="77"/>
      <c r="EZ235" s="77"/>
      <c r="FA235" s="77"/>
      <c r="FB235" s="77"/>
      <c r="FC235" s="77"/>
      <c r="FD235" s="77"/>
      <c r="FE235" s="77"/>
      <c r="FF235" s="77"/>
      <c r="FG235" s="77"/>
      <c r="FH235" s="77"/>
      <c r="FI235" s="77"/>
      <c r="FJ235" s="77"/>
      <c r="FK235" s="77"/>
      <c r="FL235" s="77"/>
      <c r="FM235" s="77"/>
      <c r="FN235" s="77"/>
      <c r="FO235" s="77"/>
      <c r="FP235" s="77"/>
      <c r="FQ235" s="77"/>
      <c r="FR235" s="77"/>
      <c r="FS235" s="77"/>
      <c r="FT235" s="77"/>
      <c r="FU235" s="77"/>
      <c r="FV235" s="77"/>
      <c r="FW235" s="77"/>
      <c r="FX235" s="77"/>
      <c r="FY235" s="77"/>
      <c r="FZ235" s="77"/>
      <c r="GA235" s="77"/>
      <c r="GB235" s="77"/>
      <c r="GC235" s="77"/>
      <c r="GD235" s="77"/>
      <c r="GE235" s="77"/>
      <c r="GF235" s="77"/>
      <c r="GG235" s="77"/>
      <c r="GH235" s="77"/>
      <c r="GI235" s="77"/>
      <c r="GJ235" s="77"/>
      <c r="GK235" s="77"/>
      <c r="GL235" s="77"/>
      <c r="GM235" s="77"/>
      <c r="GN235" s="77"/>
      <c r="GO235" s="77"/>
      <c r="GP235" s="77"/>
      <c r="GQ235" s="77"/>
      <c r="GR235" s="77"/>
      <c r="GS235" s="77"/>
      <c r="GT235" s="77"/>
      <c r="GU235" s="77"/>
      <c r="GV235" s="77"/>
      <c r="GW235" s="77"/>
      <c r="GX235" s="77"/>
      <c r="GY235" s="77"/>
      <c r="GZ235" s="77"/>
      <c r="HA235" s="77"/>
      <c r="HB235" s="77"/>
      <c r="HC235" s="77"/>
      <c r="HD235" s="77"/>
      <c r="HE235" s="77"/>
      <c r="HF235" s="77"/>
      <c r="HG235" s="77"/>
      <c r="HH235" s="77"/>
      <c r="HI235" s="77"/>
      <c r="HJ235" s="77"/>
      <c r="HK235" s="77"/>
      <c r="HL235" s="77"/>
      <c r="HM235" s="77"/>
      <c r="HN235" s="77"/>
      <c r="HO235" s="77"/>
      <c r="HP235" s="77"/>
      <c r="HQ235" s="77"/>
      <c r="HR235" s="77"/>
      <c r="HS235" s="77"/>
      <c r="HT235" s="77"/>
      <c r="HU235" s="77"/>
      <c r="HV235" s="77"/>
      <c r="HW235" s="77"/>
      <c r="HX235" s="77"/>
      <c r="HY235" s="77"/>
      <c r="HZ235" s="77"/>
      <c r="IA235" s="77"/>
      <c r="IB235" s="77"/>
      <c r="IC235" s="77"/>
      <c r="ID235" s="77"/>
      <c r="IE235" s="77"/>
      <c r="IF235" s="77"/>
      <c r="IG235" s="77"/>
      <c r="IH235" s="77"/>
      <c r="II235" s="77"/>
      <c r="IJ235" s="77"/>
      <c r="IK235" s="77"/>
      <c r="IL235" s="77"/>
      <c r="IM235" s="77"/>
      <c r="IN235" s="77"/>
      <c r="IO235" s="77"/>
      <c r="IP235" s="77"/>
      <c r="IQ235" s="77"/>
      <c r="IR235" s="77"/>
      <c r="IS235" s="77"/>
      <c r="IT235" s="77"/>
      <c r="IU235" s="77"/>
      <c r="IV235" s="77"/>
      <c r="IW235" s="77"/>
      <c r="IX235" s="77"/>
      <c r="IY235" s="77"/>
      <c r="IZ235" s="77"/>
      <c r="JA235" s="77"/>
      <c r="JB235" s="77"/>
      <c r="JC235" s="77"/>
      <c r="JD235" s="77"/>
      <c r="JE235" s="77"/>
      <c r="JF235" s="77"/>
      <c r="JG235" s="77"/>
      <c r="JH235" s="77"/>
      <c r="JI235" s="77"/>
      <c r="JJ235" s="77"/>
      <c r="JK235" s="77"/>
      <c r="JL235" s="77"/>
      <c r="JM235" s="77"/>
      <c r="JN235" s="77"/>
      <c r="JO235" s="77"/>
      <c r="JP235" s="77"/>
      <c r="JQ235" s="77"/>
      <c r="JR235" s="77"/>
      <c r="JS235" s="77"/>
      <c r="JT235" s="77"/>
      <c r="JU235" s="77"/>
      <c r="JV235" s="77"/>
      <c r="JW235" s="77"/>
      <c r="JX235" s="77"/>
      <c r="JY235" s="77"/>
      <c r="JZ235" s="77"/>
      <c r="KA235" s="77"/>
      <c r="KB235" s="77"/>
      <c r="KC235" s="77"/>
      <c r="KD235" s="77"/>
      <c r="KE235" s="77"/>
      <c r="KF235" s="77"/>
      <c r="KG235" s="77"/>
      <c r="KH235" s="77"/>
      <c r="KI235" s="77"/>
      <c r="KJ235" s="77"/>
      <c r="KK235" s="77"/>
      <c r="KL235" s="77"/>
      <c r="KM235" s="77"/>
      <c r="KN235" s="77"/>
      <c r="KO235" s="77"/>
      <c r="KP235" s="77"/>
      <c r="KQ235" s="77"/>
      <c r="KR235" s="77"/>
      <c r="KS235" s="77"/>
      <c r="KT235" s="77"/>
      <c r="KU235" s="77"/>
      <c r="KV235" s="77"/>
      <c r="KW235" s="77"/>
      <c r="KX235" s="77"/>
      <c r="KY235" s="77"/>
      <c r="KZ235" s="77"/>
      <c r="LA235" s="77"/>
      <c r="LB235" s="77"/>
      <c r="LC235" s="77"/>
      <c r="LD235" s="77"/>
      <c r="LE235" s="77"/>
      <c r="LF235" s="77"/>
      <c r="LG235" s="77"/>
      <c r="LH235" s="77"/>
      <c r="LI235" s="77"/>
      <c r="LJ235" s="77"/>
      <c r="LK235" s="77"/>
      <c r="LL235" s="77"/>
      <c r="LM235" s="77"/>
      <c r="LN235" s="77"/>
      <c r="LO235" s="77"/>
      <c r="LP235" s="77"/>
      <c r="LQ235" s="77"/>
      <c r="LR235" s="77"/>
      <c r="LS235" s="77"/>
      <c r="LT235" s="77"/>
      <c r="LU235" s="77"/>
      <c r="LV235" s="77"/>
      <c r="LW235" s="77"/>
      <c r="LX235" s="77"/>
      <c r="LY235" s="77"/>
      <c r="LZ235" s="77"/>
      <c r="MA235" s="77"/>
      <c r="MB235" s="77"/>
      <c r="MC235" s="77"/>
      <c r="MD235" s="77"/>
      <c r="ME235" s="77"/>
      <c r="MF235" s="77"/>
      <c r="MG235" s="77"/>
      <c r="MH235" s="77"/>
      <c r="MI235" s="77"/>
      <c r="MJ235" s="77"/>
      <c r="MK235" s="77"/>
      <c r="ML235" s="77"/>
      <c r="MM235" s="77"/>
      <c r="MN235" s="77"/>
      <c r="MO235" s="77"/>
      <c r="MP235" s="77"/>
      <c r="MQ235" s="77"/>
      <c r="MR235" s="77"/>
      <c r="MS235" s="77"/>
      <c r="MT235" s="77"/>
      <c r="MU235" s="77"/>
      <c r="MV235" s="77"/>
      <c r="MW235" s="77"/>
      <c r="MX235" s="77"/>
      <c r="MY235" s="77"/>
      <c r="MZ235" s="77"/>
      <c r="NA235" s="77"/>
      <c r="NB235" s="77"/>
      <c r="NC235" s="77"/>
      <c r="ND235" s="77"/>
      <c r="NE235" s="77"/>
      <c r="NF235" s="77"/>
      <c r="NG235" s="77"/>
      <c r="NH235" s="77"/>
      <c r="NI235" s="77"/>
      <c r="NJ235" s="77"/>
      <c r="NK235" s="77"/>
      <c r="NL235" s="77"/>
      <c r="NM235" s="77"/>
      <c r="NN235" s="77"/>
      <c r="NO235" s="77"/>
      <c r="NP235" s="77"/>
      <c r="NQ235" s="77"/>
      <c r="NR235" s="77"/>
      <c r="NS235" s="77"/>
      <c r="NT235" s="77"/>
      <c r="NU235" s="77"/>
      <c r="NV235" s="77"/>
      <c r="NW235" s="77"/>
      <c r="NX235" s="77"/>
      <c r="NY235" s="77"/>
      <c r="NZ235" s="77"/>
      <c r="OA235" s="77"/>
      <c r="OB235" s="77"/>
      <c r="OC235" s="77"/>
      <c r="OD235" s="77"/>
      <c r="OE235" s="77"/>
      <c r="OF235" s="77"/>
      <c r="OG235" s="77"/>
      <c r="OH235" s="77"/>
      <c r="OI235" s="77"/>
      <c r="OJ235" s="77"/>
      <c r="OK235" s="77"/>
      <c r="OL235" s="77"/>
      <c r="OM235" s="77"/>
      <c r="ON235" s="77"/>
      <c r="OO235" s="77"/>
      <c r="OP235" s="77"/>
      <c r="OQ235" s="77"/>
      <c r="OR235" s="77"/>
      <c r="OS235" s="77"/>
      <c r="OT235" s="77"/>
      <c r="OU235" s="77"/>
      <c r="OV235" s="77"/>
      <c r="OW235" s="77"/>
      <c r="OX235" s="77"/>
      <c r="OY235" s="77"/>
      <c r="OZ235" s="77"/>
      <c r="PA235" s="77"/>
      <c r="PB235" s="77"/>
      <c r="PC235" s="77"/>
      <c r="PD235" s="77"/>
      <c r="PE235" s="77"/>
      <c r="PF235" s="77"/>
      <c r="PG235" s="77"/>
      <c r="PH235" s="77"/>
      <c r="PI235" s="77"/>
      <c r="PJ235" s="77"/>
      <c r="PK235" s="77"/>
      <c r="PL235" s="77"/>
      <c r="PM235" s="77"/>
      <c r="PN235" s="77"/>
      <c r="PO235" s="77"/>
      <c r="PP235" s="77"/>
      <c r="PQ235" s="77"/>
      <c r="PR235" s="77"/>
      <c r="PS235" s="77"/>
      <c r="PT235" s="77"/>
      <c r="PU235" s="77"/>
      <c r="PV235" s="77"/>
      <c r="PW235" s="77"/>
      <c r="PX235" s="77"/>
      <c r="PY235" s="77"/>
      <c r="PZ235" s="77"/>
      <c r="QA235" s="77"/>
      <c r="QB235" s="77"/>
      <c r="QC235" s="77"/>
      <c r="QD235" s="77"/>
      <c r="QE235" s="77"/>
      <c r="QF235" s="77"/>
      <c r="QG235" s="77"/>
      <c r="QH235" s="77"/>
      <c r="QI235" s="77"/>
      <c r="QJ235" s="77"/>
      <c r="QK235" s="77"/>
      <c r="QL235" s="77"/>
      <c r="QM235" s="77"/>
      <c r="QN235" s="77"/>
      <c r="QO235" s="77"/>
      <c r="QP235" s="77"/>
      <c r="QQ235" s="77"/>
      <c r="QR235" s="77"/>
      <c r="QS235" s="77"/>
      <c r="QT235" s="77"/>
      <c r="QU235" s="77"/>
      <c r="QV235" s="77"/>
      <c r="QW235" s="77"/>
      <c r="QX235" s="77"/>
      <c r="QY235" s="77"/>
      <c r="QZ235" s="77"/>
      <c r="RA235" s="77"/>
      <c r="RB235" s="77"/>
      <c r="RC235" s="77"/>
      <c r="RD235" s="77"/>
      <c r="RE235" s="77"/>
      <c r="RF235" s="77"/>
      <c r="RG235" s="77"/>
      <c r="RH235" s="77"/>
      <c r="RI235" s="77"/>
      <c r="RJ235" s="77"/>
      <c r="RK235" s="77"/>
      <c r="RL235" s="77"/>
      <c r="RM235" s="77"/>
      <c r="RN235" s="77"/>
      <c r="RO235" s="77"/>
      <c r="RP235" s="77"/>
      <c r="RQ235" s="77"/>
      <c r="RR235" s="77"/>
      <c r="RS235" s="77"/>
      <c r="RT235" s="77"/>
      <c r="RU235" s="77"/>
      <c r="RV235" s="77"/>
      <c r="RW235" s="77"/>
      <c r="RX235" s="77"/>
      <c r="RY235" s="77"/>
      <c r="RZ235" s="77"/>
      <c r="SA235" s="77"/>
      <c r="SB235" s="77"/>
      <c r="SC235" s="77"/>
      <c r="SD235" s="77"/>
      <c r="SE235" s="77"/>
      <c r="SF235" s="77"/>
      <c r="SG235" s="77"/>
      <c r="SH235" s="77"/>
      <c r="SI235" s="77"/>
      <c r="SJ235" s="77"/>
      <c r="SK235" s="77"/>
      <c r="SL235" s="77"/>
      <c r="SM235" s="77"/>
      <c r="SN235" s="77"/>
      <c r="SO235" s="77"/>
      <c r="SP235" s="77"/>
      <c r="SQ235" s="77"/>
      <c r="SR235" s="77"/>
      <c r="SS235" s="77"/>
      <c r="ST235" s="77"/>
      <c r="SU235" s="77"/>
      <c r="SV235" s="77"/>
      <c r="SW235" s="77"/>
      <c r="SX235" s="77"/>
      <c r="SY235" s="77"/>
      <c r="SZ235" s="77"/>
      <c r="TA235" s="77"/>
      <c r="TB235" s="77"/>
      <c r="TC235" s="77"/>
      <c r="TD235" s="77"/>
      <c r="TE235" s="77"/>
      <c r="TF235" s="77"/>
      <c r="TG235" s="77"/>
      <c r="TH235" s="77"/>
      <c r="TI235" s="77"/>
      <c r="TJ235" s="77"/>
      <c r="TK235" s="77"/>
      <c r="TL235" s="77"/>
      <c r="TM235" s="77"/>
      <c r="TN235" s="77"/>
      <c r="TO235" s="77"/>
      <c r="TP235" s="77"/>
      <c r="TQ235" s="77"/>
      <c r="TR235" s="77"/>
      <c r="TS235" s="77"/>
      <c r="TT235" s="77"/>
      <c r="TU235" s="77"/>
      <c r="TV235" s="77"/>
      <c r="TW235" s="77"/>
      <c r="TX235" s="77"/>
      <c r="TY235" s="77"/>
      <c r="TZ235" s="77"/>
      <c r="UA235" s="77"/>
      <c r="UB235" s="77"/>
      <c r="UC235" s="77"/>
      <c r="UD235" s="77"/>
      <c r="UE235" s="77"/>
      <c r="UF235" s="77"/>
      <c r="UG235" s="77"/>
      <c r="UH235" s="77"/>
      <c r="UI235" s="77"/>
      <c r="UJ235" s="77"/>
      <c r="UK235" s="77"/>
      <c r="UL235" s="77"/>
      <c r="UM235" s="77"/>
      <c r="UN235" s="77"/>
      <c r="UO235" s="77"/>
      <c r="UP235" s="77"/>
      <c r="UQ235" s="77"/>
      <c r="UR235" s="77"/>
      <c r="US235" s="77"/>
      <c r="UT235" s="77"/>
      <c r="UU235" s="77"/>
      <c r="UV235" s="77"/>
      <c r="UW235" s="77"/>
      <c r="UX235" s="77"/>
      <c r="UY235" s="77"/>
      <c r="UZ235" s="77"/>
      <c r="VA235" s="77"/>
      <c r="VB235" s="77"/>
      <c r="VC235" s="77"/>
      <c r="VD235" s="77"/>
      <c r="VE235" s="77"/>
      <c r="VF235" s="77"/>
      <c r="VG235" s="77"/>
      <c r="VH235" s="77"/>
      <c r="VI235" s="77"/>
      <c r="VJ235" s="77"/>
      <c r="VK235" s="77"/>
      <c r="VL235" s="77"/>
      <c r="VM235" s="77"/>
      <c r="VN235" s="77"/>
      <c r="VO235" s="77"/>
      <c r="VP235" s="77"/>
      <c r="VQ235" s="77"/>
      <c r="VR235" s="77"/>
      <c r="VS235" s="77"/>
      <c r="VT235" s="77"/>
      <c r="VU235" s="77"/>
      <c r="VV235" s="77"/>
      <c r="VW235" s="77"/>
      <c r="VX235" s="77"/>
      <c r="VY235" s="77"/>
      <c r="VZ235" s="77"/>
      <c r="WA235" s="77"/>
      <c r="WB235" s="77"/>
      <c r="WC235" s="77"/>
      <c r="WD235" s="77"/>
      <c r="WE235" s="77"/>
      <c r="WF235" s="77"/>
      <c r="WG235" s="77"/>
      <c r="WH235" s="77"/>
      <c r="WI235" s="77"/>
      <c r="WJ235" s="77"/>
      <c r="WK235" s="77"/>
      <c r="WL235" s="77"/>
      <c r="WM235" s="77"/>
      <c r="WN235" s="77"/>
      <c r="WO235" s="77"/>
      <c r="WP235" s="77"/>
      <c r="WQ235" s="77"/>
      <c r="WR235" s="77"/>
      <c r="WS235" s="77"/>
      <c r="WT235" s="77"/>
      <c r="WU235" s="77"/>
      <c r="WV235" s="77"/>
      <c r="WW235" s="77"/>
      <c r="WX235" s="77"/>
      <c r="WY235" s="77"/>
      <c r="WZ235" s="77"/>
      <c r="XA235" s="77"/>
      <c r="XB235" s="77"/>
      <c r="XC235" s="77"/>
      <c r="XD235" s="77"/>
      <c r="XE235" s="77"/>
      <c r="XF235" s="77"/>
      <c r="XG235" s="77"/>
      <c r="XH235" s="77"/>
      <c r="XI235" s="77"/>
      <c r="XJ235" s="77"/>
      <c r="XK235" s="77"/>
      <c r="XL235" s="77"/>
      <c r="XM235" s="77"/>
      <c r="XN235" s="77"/>
      <c r="XO235" s="77"/>
      <c r="XP235" s="77"/>
      <c r="XQ235" s="77"/>
      <c r="XR235" s="77"/>
      <c r="XS235" s="77"/>
      <c r="XT235" s="77"/>
      <c r="XU235" s="77"/>
      <c r="XV235" s="77"/>
      <c r="XW235" s="77"/>
      <c r="XX235" s="77"/>
      <c r="XY235" s="77"/>
      <c r="XZ235" s="77"/>
      <c r="YA235" s="77"/>
      <c r="YB235" s="77"/>
      <c r="YC235" s="77"/>
      <c r="YD235" s="77"/>
      <c r="YE235" s="77"/>
      <c r="YF235" s="77"/>
      <c r="YG235" s="77"/>
      <c r="YH235" s="77"/>
      <c r="YI235" s="77"/>
      <c r="YJ235" s="77"/>
      <c r="YK235" s="77"/>
      <c r="YL235" s="77"/>
      <c r="YM235" s="77"/>
      <c r="YN235" s="77"/>
      <c r="YO235" s="77"/>
      <c r="YP235" s="77"/>
      <c r="YQ235" s="77"/>
      <c r="YR235" s="77"/>
      <c r="YS235" s="77"/>
      <c r="YT235" s="77"/>
      <c r="YU235" s="77"/>
      <c r="YV235" s="77"/>
      <c r="YW235" s="77"/>
      <c r="YX235" s="77"/>
      <c r="YY235" s="77"/>
      <c r="YZ235" s="77"/>
      <c r="ZA235" s="77"/>
      <c r="ZB235" s="77"/>
      <c r="ZC235" s="77"/>
      <c r="ZD235" s="77"/>
      <c r="ZE235" s="77"/>
      <c r="ZF235" s="77"/>
      <c r="ZG235" s="77"/>
      <c r="ZH235" s="77"/>
      <c r="ZI235" s="77"/>
      <c r="ZJ235" s="77"/>
      <c r="ZK235" s="77"/>
      <c r="ZL235" s="77"/>
      <c r="ZM235" s="77"/>
      <c r="ZN235" s="77"/>
      <c r="ZO235" s="77"/>
      <c r="ZP235" s="77"/>
      <c r="ZQ235" s="77"/>
      <c r="ZR235" s="77"/>
      <c r="ZS235" s="77"/>
      <c r="ZT235" s="77"/>
      <c r="ZU235" s="77"/>
      <c r="ZV235" s="77"/>
      <c r="ZW235" s="77"/>
      <c r="ZX235" s="77"/>
      <c r="ZY235" s="77"/>
      <c r="ZZ235" s="77"/>
      <c r="AAA235" s="77"/>
      <c r="AAB235" s="77"/>
      <c r="AAC235" s="77"/>
      <c r="AAD235" s="77"/>
      <c r="AAE235" s="77"/>
      <c r="AAF235" s="77"/>
      <c r="AAG235" s="77"/>
      <c r="AAH235" s="77"/>
      <c r="AAI235" s="77"/>
      <c r="AAJ235" s="77"/>
      <c r="AAK235" s="77"/>
      <c r="AAL235" s="77"/>
      <c r="AAM235" s="77"/>
      <c r="AAN235" s="77"/>
      <c r="AAO235" s="77"/>
      <c r="AAP235" s="77"/>
      <c r="AAQ235" s="77"/>
      <c r="AAR235" s="77"/>
      <c r="AAS235" s="77"/>
      <c r="AAT235" s="77"/>
      <c r="AAU235" s="77"/>
      <c r="AAV235" s="77"/>
      <c r="AAW235" s="77"/>
      <c r="AAX235" s="77"/>
      <c r="AAY235" s="77"/>
      <c r="AAZ235" s="77"/>
      <c r="ABA235" s="77"/>
      <c r="ABB235" s="77"/>
      <c r="ABC235" s="77"/>
      <c r="ABD235" s="77"/>
      <c r="ABE235" s="77"/>
      <c r="ABF235" s="77"/>
      <c r="ABG235" s="77"/>
      <c r="ABH235" s="77"/>
      <c r="ABI235" s="77"/>
      <c r="ABJ235" s="77"/>
      <c r="ABK235" s="77"/>
      <c r="ABL235" s="77"/>
      <c r="ABM235" s="77"/>
      <c r="ABN235" s="77"/>
      <c r="ABO235" s="77"/>
      <c r="ABP235" s="77"/>
      <c r="ABQ235" s="77"/>
      <c r="ABR235" s="77"/>
      <c r="ABS235" s="77"/>
      <c r="ABT235" s="77"/>
      <c r="ABU235" s="77"/>
      <c r="ABV235" s="77"/>
      <c r="ABW235" s="77"/>
      <c r="ABX235" s="77"/>
      <c r="ABY235" s="77"/>
      <c r="ABZ235" s="77"/>
      <c r="ACA235" s="77"/>
      <c r="ACB235" s="77"/>
      <c r="ACC235" s="77"/>
      <c r="ACD235" s="77"/>
      <c r="ACE235" s="77"/>
      <c r="ACF235" s="77"/>
      <c r="ACG235" s="77"/>
      <c r="ACH235" s="77"/>
      <c r="ACI235" s="77"/>
      <c r="ACJ235" s="77"/>
      <c r="ACK235" s="77"/>
      <c r="ACL235" s="77"/>
      <c r="ACM235" s="77"/>
      <c r="ACN235" s="77"/>
      <c r="ACO235" s="77"/>
      <c r="ACP235" s="77"/>
      <c r="ACQ235" s="77"/>
      <c r="ACR235" s="77"/>
      <c r="ACS235" s="77"/>
      <c r="ACT235" s="77"/>
      <c r="ACU235" s="77"/>
      <c r="ACV235" s="77"/>
      <c r="ACW235" s="77"/>
      <c r="ACX235" s="77"/>
      <c r="ACY235" s="77"/>
      <c r="ACZ235" s="77"/>
      <c r="ADA235" s="77"/>
      <c r="ADB235" s="77"/>
      <c r="ADC235" s="77"/>
      <c r="ADD235" s="77"/>
      <c r="ADE235" s="77"/>
      <c r="ADF235" s="77"/>
      <c r="ADG235" s="77"/>
      <c r="ADH235" s="77"/>
      <c r="ADI235" s="77"/>
      <c r="ADJ235" s="77"/>
      <c r="ADK235" s="77"/>
      <c r="ADL235" s="77"/>
      <c r="ADM235" s="77"/>
      <c r="ADN235" s="77"/>
      <c r="ADO235" s="77"/>
      <c r="ADP235" s="77"/>
      <c r="ADQ235" s="77"/>
      <c r="ADR235" s="77"/>
      <c r="ADS235" s="77"/>
      <c r="ADT235" s="77"/>
      <c r="ADU235" s="77"/>
      <c r="ADV235" s="77"/>
      <c r="ADW235" s="77"/>
      <c r="ADX235" s="77"/>
      <c r="ADY235" s="77"/>
      <c r="ADZ235" s="77"/>
      <c r="AEA235" s="77"/>
      <c r="AEB235" s="77"/>
      <c r="AEC235" s="77"/>
      <c r="AED235" s="77"/>
      <c r="AEE235" s="77"/>
      <c r="AEF235" s="77"/>
      <c r="AEG235" s="77"/>
      <c r="AEH235" s="77"/>
      <c r="AEI235" s="77"/>
      <c r="AEJ235" s="77"/>
      <c r="AEK235" s="77"/>
      <c r="AEL235" s="77"/>
      <c r="AEM235" s="77"/>
      <c r="AEN235" s="77"/>
      <c r="AEO235" s="77"/>
      <c r="AEP235" s="77"/>
      <c r="AEQ235" s="77"/>
      <c r="AER235" s="77"/>
      <c r="AES235" s="77"/>
      <c r="AET235" s="77"/>
      <c r="AEU235" s="77"/>
      <c r="AEV235" s="77"/>
      <c r="AEW235" s="77"/>
      <c r="AEX235" s="77"/>
      <c r="AEY235" s="77"/>
      <c r="AEZ235" s="77"/>
      <c r="AFA235" s="77"/>
      <c r="AFB235" s="77"/>
      <c r="AFC235" s="77"/>
      <c r="AFD235" s="77"/>
      <c r="AFE235" s="77"/>
      <c r="AFF235" s="77"/>
      <c r="AFG235" s="77"/>
      <c r="AFH235" s="77"/>
      <c r="AFI235" s="77"/>
      <c r="AFJ235" s="77"/>
      <c r="AFK235" s="77"/>
      <c r="AFL235" s="77"/>
      <c r="AFM235" s="77"/>
      <c r="AFN235" s="77"/>
      <c r="AFO235" s="77"/>
      <c r="AFP235" s="77"/>
      <c r="AFQ235" s="77"/>
      <c r="AFR235" s="77"/>
      <c r="AFS235" s="77"/>
      <c r="AFT235" s="77"/>
      <c r="AFU235" s="77"/>
      <c r="AFV235" s="77"/>
      <c r="AFW235" s="77"/>
      <c r="AFX235" s="77"/>
      <c r="AFY235" s="77"/>
      <c r="AFZ235" s="77"/>
      <c r="AGA235" s="77"/>
      <c r="AGB235" s="77"/>
      <c r="AGC235" s="77"/>
      <c r="AGD235" s="77"/>
      <c r="AGE235" s="77"/>
      <c r="AGF235" s="77"/>
      <c r="AGG235" s="77"/>
      <c r="AGH235" s="77"/>
      <c r="AGI235" s="77"/>
      <c r="AGJ235" s="77"/>
      <c r="AGK235" s="77"/>
      <c r="AGL235" s="77"/>
      <c r="AGM235" s="77"/>
      <c r="AGN235" s="77"/>
      <c r="AGO235" s="77"/>
      <c r="AGP235" s="77"/>
      <c r="AGQ235" s="77"/>
      <c r="AGR235" s="77"/>
      <c r="AGS235" s="77"/>
      <c r="AGT235" s="77"/>
      <c r="AGU235" s="77"/>
      <c r="AGV235" s="77"/>
      <c r="AGW235" s="77"/>
      <c r="AGX235" s="77"/>
      <c r="AGY235" s="77"/>
      <c r="AGZ235" s="77"/>
      <c r="AHA235" s="77"/>
      <c r="AHB235" s="77"/>
      <c r="AHC235" s="77"/>
      <c r="AHD235" s="77"/>
      <c r="AHE235" s="77"/>
      <c r="AHF235" s="77"/>
      <c r="AHG235" s="77"/>
      <c r="AHH235" s="77"/>
      <c r="AHI235" s="77"/>
      <c r="AHJ235" s="77"/>
      <c r="AHK235" s="77"/>
      <c r="AHL235" s="77"/>
      <c r="AHM235" s="77"/>
      <c r="AHN235" s="77"/>
      <c r="AHO235" s="77"/>
      <c r="AHP235" s="77"/>
      <c r="AHQ235" s="77"/>
      <c r="AHR235" s="77"/>
      <c r="AHS235" s="77"/>
      <c r="AHT235" s="77"/>
      <c r="AHU235" s="77"/>
      <c r="AHV235" s="77"/>
      <c r="AHW235" s="77"/>
      <c r="AHX235" s="77"/>
      <c r="AHY235" s="77"/>
      <c r="AHZ235" s="77"/>
      <c r="AIA235" s="77"/>
      <c r="AIB235" s="77"/>
      <c r="AIC235" s="77"/>
      <c r="AID235" s="77"/>
      <c r="AIE235" s="77"/>
      <c r="AIF235" s="77"/>
      <c r="AIG235" s="77"/>
      <c r="AIH235" s="77"/>
      <c r="AII235" s="77"/>
      <c r="AIJ235" s="77"/>
      <c r="AIK235" s="77"/>
      <c r="AIL235" s="77"/>
      <c r="AIM235" s="77"/>
      <c r="AIN235" s="77"/>
      <c r="AIO235" s="77"/>
      <c r="AIP235" s="77"/>
      <c r="AIQ235" s="77"/>
      <c r="AIR235" s="77"/>
      <c r="AIS235" s="77"/>
      <c r="AIT235" s="77"/>
      <c r="AIU235" s="77"/>
      <c r="AIV235" s="77"/>
      <c r="AIW235" s="77"/>
      <c r="AIX235" s="77"/>
      <c r="AIY235" s="77"/>
      <c r="AIZ235" s="77"/>
      <c r="AJA235" s="77"/>
      <c r="AJB235" s="77"/>
      <c r="AJC235" s="77"/>
      <c r="AJD235" s="77"/>
      <c r="AJE235" s="77"/>
      <c r="AJF235" s="77"/>
      <c r="AJG235" s="77"/>
      <c r="AJH235" s="77"/>
      <c r="AJI235" s="77"/>
      <c r="AJJ235" s="77"/>
      <c r="AJK235" s="77"/>
      <c r="AJL235" s="77"/>
      <c r="AJM235" s="77"/>
      <c r="AJN235" s="77"/>
      <c r="AJO235" s="77"/>
      <c r="AJP235" s="77"/>
      <c r="AJQ235" s="77"/>
      <c r="AJR235" s="77"/>
      <c r="AJS235" s="77"/>
      <c r="AJT235" s="77"/>
      <c r="AJU235" s="77"/>
      <c r="AJV235" s="77"/>
      <c r="AJW235" s="77"/>
      <c r="AJX235" s="77"/>
      <c r="AJY235" s="77"/>
      <c r="AJZ235" s="77"/>
      <c r="AKA235" s="77"/>
      <c r="AKB235" s="77"/>
      <c r="AKC235" s="77"/>
      <c r="AKD235" s="77"/>
      <c r="AKE235" s="77"/>
      <c r="AKF235" s="77"/>
      <c r="AKG235" s="77"/>
      <c r="AKH235" s="77"/>
      <c r="AKI235" s="77"/>
      <c r="AKJ235" s="77"/>
      <c r="AKK235" s="77"/>
      <c r="AKL235" s="77"/>
      <c r="AKM235" s="77"/>
      <c r="AKN235" s="77"/>
      <c r="AKO235" s="77"/>
      <c r="AKP235" s="77"/>
      <c r="AKQ235" s="77"/>
      <c r="AKR235" s="77"/>
      <c r="AKS235" s="77"/>
      <c r="AKT235" s="77"/>
      <c r="AKU235" s="77"/>
      <c r="AKV235" s="77"/>
      <c r="AKW235" s="77"/>
      <c r="AKX235" s="77"/>
      <c r="AKY235" s="77"/>
      <c r="AKZ235" s="77"/>
      <c r="ALA235" s="77"/>
      <c r="ALB235" s="77"/>
      <c r="ALC235" s="77"/>
      <c r="ALD235" s="77"/>
      <c r="ALE235" s="77"/>
      <c r="ALF235" s="77"/>
      <c r="ALG235" s="77"/>
      <c r="ALH235" s="77"/>
      <c r="ALI235" s="77"/>
      <c r="ALJ235" s="77"/>
      <c r="ALK235" s="77"/>
      <c r="ALL235" s="77"/>
      <c r="ALM235" s="77"/>
      <c r="ALN235" s="77"/>
      <c r="ALO235" s="77"/>
      <c r="ALP235" s="77"/>
      <c r="ALQ235" s="77"/>
      <c r="ALR235" s="77"/>
      <c r="ALS235" s="77"/>
      <c r="ALT235" s="77"/>
      <c r="ALU235" s="77"/>
      <c r="ALV235" s="77"/>
      <c r="ALW235" s="77"/>
      <c r="ALX235" s="77"/>
      <c r="ALY235" s="77"/>
      <c r="ALZ235" s="77"/>
      <c r="AMA235" s="77"/>
      <c r="AMB235" s="77"/>
      <c r="AMC235" s="77"/>
      <c r="AMD235" s="77"/>
      <c r="AME235" s="77"/>
      <c r="AMF235" s="77"/>
      <c r="AMG235" s="77"/>
      <c r="AMH235" s="77"/>
      <c r="AMI235" s="77"/>
      <c r="AMJ235" s="77"/>
      <c r="AMK235" s="77"/>
      <c r="AML235" s="77"/>
      <c r="AMM235" s="77"/>
      <c r="AMN235" s="77"/>
      <c r="AMO235" s="77"/>
      <c r="AMP235" s="77"/>
      <c r="AMQ235" s="77"/>
      <c r="AMR235" s="77"/>
      <c r="AMS235" s="77"/>
      <c r="AMT235" s="77"/>
      <c r="AMU235" s="77"/>
      <c r="AMV235" s="77"/>
      <c r="AMW235" s="77"/>
      <c r="AMX235" s="77"/>
      <c r="AMY235" s="77"/>
      <c r="AMZ235" s="77"/>
      <c r="ANA235" s="77"/>
      <c r="ANB235" s="77"/>
      <c r="ANC235" s="77"/>
      <c r="AND235" s="77"/>
      <c r="ANE235" s="77"/>
      <c r="ANF235" s="77"/>
      <c r="ANG235" s="77"/>
      <c r="ANH235" s="77"/>
      <c r="ANI235" s="77"/>
      <c r="ANJ235" s="77"/>
      <c r="ANK235" s="77"/>
      <c r="ANL235" s="77"/>
      <c r="ANM235" s="77"/>
      <c r="ANN235" s="77"/>
      <c r="ANO235" s="77"/>
      <c r="ANP235" s="77"/>
      <c r="ANQ235" s="77"/>
      <c r="ANR235" s="77"/>
      <c r="ANS235" s="77"/>
      <c r="ANT235" s="77"/>
      <c r="ANU235" s="77"/>
      <c r="ANV235" s="77"/>
      <c r="ANW235" s="77"/>
      <c r="ANX235" s="77"/>
      <c r="ANY235" s="77"/>
      <c r="ANZ235" s="77"/>
      <c r="AOA235" s="77"/>
      <c r="AOB235" s="77"/>
      <c r="AOC235" s="77"/>
      <c r="AOD235" s="77"/>
      <c r="AOE235" s="77"/>
      <c r="AOF235" s="77"/>
      <c r="AOG235" s="77"/>
      <c r="AOH235" s="77"/>
      <c r="AOI235" s="77"/>
      <c r="AOJ235" s="77"/>
      <c r="AOK235" s="77"/>
      <c r="AOL235" s="77"/>
      <c r="AOM235" s="77"/>
      <c r="AON235" s="77"/>
      <c r="AOO235" s="77"/>
      <c r="AOP235" s="77"/>
      <c r="AOQ235" s="77"/>
      <c r="AOR235" s="77"/>
      <c r="AOS235" s="77"/>
      <c r="AOT235" s="77"/>
      <c r="AOU235" s="77"/>
      <c r="AOV235" s="77"/>
      <c r="AOW235" s="77"/>
      <c r="AOX235" s="77"/>
      <c r="AOY235" s="77"/>
      <c r="AOZ235" s="77"/>
      <c r="APA235" s="77"/>
      <c r="APB235" s="77"/>
      <c r="APC235" s="77"/>
      <c r="APD235" s="77"/>
      <c r="APE235" s="77"/>
      <c r="APF235" s="77"/>
      <c r="APG235" s="77"/>
      <c r="APH235" s="77"/>
      <c r="API235" s="77"/>
      <c r="APJ235" s="77"/>
      <c r="APK235" s="77"/>
      <c r="APL235" s="77"/>
      <c r="APM235" s="77"/>
      <c r="APN235" s="77"/>
      <c r="APO235" s="77"/>
      <c r="APP235" s="77"/>
      <c r="APQ235" s="77"/>
      <c r="APR235" s="77"/>
      <c r="APS235" s="77"/>
      <c r="APT235" s="77"/>
      <c r="APU235" s="77"/>
      <c r="APV235" s="77"/>
      <c r="APW235" s="77"/>
      <c r="APX235" s="77"/>
      <c r="APY235" s="77"/>
      <c r="APZ235" s="77"/>
      <c r="AQA235" s="77"/>
      <c r="AQB235" s="77"/>
      <c r="AQC235" s="77"/>
      <c r="AQD235" s="77"/>
      <c r="AQE235" s="77"/>
      <c r="AQF235" s="77"/>
      <c r="AQG235" s="77"/>
      <c r="AQH235" s="77"/>
      <c r="AQI235" s="77"/>
      <c r="AQJ235" s="77"/>
      <c r="AQK235" s="77"/>
      <c r="AQL235" s="77"/>
      <c r="AQM235" s="77"/>
      <c r="AQN235" s="77"/>
      <c r="AQO235" s="77"/>
      <c r="AQP235" s="77"/>
      <c r="AQQ235" s="77"/>
      <c r="AQR235" s="77"/>
      <c r="AQS235" s="77"/>
      <c r="AQT235" s="77"/>
      <c r="AQU235" s="77"/>
      <c r="AQV235" s="77"/>
      <c r="AQW235" s="77"/>
      <c r="AQX235" s="77"/>
      <c r="AQY235" s="77"/>
      <c r="AQZ235" s="77"/>
      <c r="ARA235" s="77"/>
      <c r="ARB235" s="77"/>
      <c r="ARC235" s="77"/>
      <c r="ARD235" s="77"/>
      <c r="ARE235" s="77"/>
      <c r="ARF235" s="77"/>
      <c r="ARG235" s="77"/>
      <c r="ARH235" s="77"/>
      <c r="ARI235" s="77"/>
      <c r="ARJ235" s="77"/>
      <c r="ARK235" s="77"/>
      <c r="ARL235" s="77"/>
      <c r="ARM235" s="77"/>
      <c r="ARN235" s="77"/>
      <c r="ARO235" s="77"/>
      <c r="ARP235" s="77"/>
      <c r="ARQ235" s="77"/>
      <c r="ARR235" s="77"/>
      <c r="ARS235" s="77"/>
      <c r="ART235" s="77"/>
      <c r="ARU235" s="77"/>
      <c r="ARV235" s="77"/>
      <c r="ARW235" s="77"/>
      <c r="ARX235" s="77"/>
      <c r="ARY235" s="77"/>
      <c r="ARZ235" s="77"/>
      <c r="ASA235" s="77"/>
      <c r="ASB235" s="77"/>
      <c r="ASC235" s="77"/>
      <c r="ASD235" s="77"/>
      <c r="ASE235" s="77"/>
      <c r="ASF235" s="77"/>
      <c r="ASG235" s="77"/>
      <c r="ASH235" s="77"/>
      <c r="ASI235" s="77"/>
      <c r="ASJ235" s="77"/>
      <c r="ASK235" s="77"/>
      <c r="ASL235" s="77"/>
      <c r="ASM235" s="77"/>
      <c r="ASN235" s="77"/>
      <c r="ASO235" s="77"/>
      <c r="ASP235" s="77"/>
      <c r="ASQ235" s="77"/>
      <c r="ASR235" s="77"/>
      <c r="ASS235" s="77"/>
      <c r="AST235" s="77"/>
      <c r="ASU235" s="77"/>
      <c r="ASV235" s="77"/>
      <c r="ASW235" s="77"/>
      <c r="ASX235" s="77"/>
      <c r="ASY235" s="77"/>
      <c r="ASZ235" s="77"/>
      <c r="ATA235" s="77"/>
      <c r="ATB235" s="77"/>
      <c r="ATC235" s="77"/>
      <c r="ATD235" s="77"/>
      <c r="ATE235" s="77"/>
      <c r="ATF235" s="77"/>
      <c r="ATG235" s="77"/>
      <c r="ATH235" s="77"/>
      <c r="ATI235" s="77"/>
      <c r="ATJ235" s="77"/>
      <c r="ATK235" s="77"/>
      <c r="ATL235" s="77"/>
      <c r="ATM235" s="77"/>
      <c r="ATN235" s="77"/>
      <c r="ATO235" s="77"/>
      <c r="ATP235" s="77"/>
      <c r="ATQ235" s="77"/>
      <c r="ATR235" s="77"/>
      <c r="ATS235" s="77"/>
      <c r="ATT235" s="77"/>
      <c r="ATU235" s="77"/>
      <c r="ATV235" s="77"/>
      <c r="ATW235" s="77"/>
      <c r="ATX235" s="77"/>
      <c r="ATY235" s="77"/>
      <c r="ATZ235" s="77"/>
      <c r="AUA235" s="77"/>
      <c r="AUB235" s="77"/>
      <c r="AUC235" s="77"/>
      <c r="AUD235" s="77"/>
      <c r="AUE235" s="77"/>
      <c r="AUF235" s="77"/>
      <c r="AUG235" s="77"/>
      <c r="AUH235" s="77"/>
      <c r="AUI235" s="77"/>
      <c r="AUJ235" s="77"/>
      <c r="AUK235" s="77"/>
      <c r="AUL235" s="77"/>
      <c r="AUM235" s="77"/>
      <c r="AUN235" s="77"/>
      <c r="AUO235" s="77"/>
      <c r="AUP235" s="77"/>
      <c r="AUQ235" s="77"/>
      <c r="AUR235" s="77"/>
      <c r="AUS235" s="77"/>
      <c r="AUT235" s="77"/>
      <c r="AUU235" s="77"/>
      <c r="AUV235" s="77"/>
      <c r="AUW235" s="77"/>
      <c r="AUX235" s="77"/>
      <c r="AUY235" s="77"/>
      <c r="AUZ235" s="77"/>
      <c r="AVA235" s="77"/>
      <c r="AVB235" s="77"/>
      <c r="AVC235" s="77"/>
      <c r="AVD235" s="77"/>
      <c r="AVE235" s="77"/>
      <c r="AVF235" s="77"/>
      <c r="AVG235" s="77"/>
      <c r="AVH235" s="77"/>
      <c r="AVI235" s="77"/>
      <c r="AVJ235" s="77"/>
      <c r="AVK235" s="77"/>
      <c r="AVL235" s="77"/>
      <c r="AVM235" s="77"/>
      <c r="AVN235" s="77"/>
      <c r="AVO235" s="77"/>
      <c r="AVP235" s="77"/>
      <c r="AVQ235" s="77"/>
      <c r="AVR235" s="77"/>
      <c r="AVS235" s="77"/>
      <c r="AVT235" s="77"/>
      <c r="AVU235" s="77"/>
      <c r="AVV235" s="77"/>
      <c r="AVW235" s="77"/>
      <c r="AVX235" s="77"/>
      <c r="AVY235" s="77"/>
      <c r="AVZ235" s="77"/>
      <c r="AWA235" s="77"/>
      <c r="AWB235" s="77"/>
      <c r="AWC235" s="77"/>
      <c r="AWD235" s="77"/>
      <c r="AWE235" s="77"/>
      <c r="AWF235" s="77"/>
      <c r="AWG235" s="77"/>
      <c r="AWH235" s="77"/>
      <c r="AWI235" s="77"/>
      <c r="AWJ235" s="77"/>
      <c r="AWK235" s="77"/>
      <c r="AWL235" s="77"/>
      <c r="AWM235" s="77"/>
      <c r="AWN235" s="77"/>
      <c r="AWO235" s="77"/>
      <c r="AWP235" s="77"/>
      <c r="AWQ235" s="77"/>
      <c r="AWR235" s="77"/>
      <c r="AWS235" s="77"/>
      <c r="AWT235" s="77"/>
      <c r="AWU235" s="77"/>
      <c r="AWV235" s="77"/>
      <c r="AWW235" s="77"/>
      <c r="AWX235" s="77"/>
      <c r="AWY235" s="77"/>
      <c r="AWZ235" s="77"/>
      <c r="AXA235" s="77"/>
      <c r="AXB235" s="77"/>
      <c r="AXC235" s="77"/>
      <c r="AXD235" s="77"/>
      <c r="AXE235" s="77"/>
      <c r="AXF235" s="77"/>
      <c r="AXG235" s="77"/>
      <c r="AXH235" s="77"/>
      <c r="AXI235" s="77"/>
      <c r="AXJ235" s="77"/>
      <c r="AXK235" s="77"/>
      <c r="AXL235" s="77"/>
      <c r="AXM235" s="77"/>
      <c r="AXN235" s="77"/>
      <c r="AXO235" s="77"/>
      <c r="AXP235" s="77"/>
      <c r="AXQ235" s="77"/>
      <c r="AXR235" s="77"/>
      <c r="AXS235" s="77"/>
      <c r="AXT235" s="77"/>
      <c r="AXU235" s="77"/>
      <c r="AXV235" s="77"/>
      <c r="AXW235" s="77"/>
      <c r="AXX235" s="77"/>
      <c r="AXY235" s="77"/>
      <c r="AXZ235" s="77"/>
      <c r="AYA235" s="77"/>
      <c r="AYB235" s="77"/>
      <c r="AYC235" s="77"/>
      <c r="AYD235" s="77"/>
      <c r="AYE235" s="77"/>
      <c r="AYF235" s="77"/>
      <c r="AYG235" s="77"/>
      <c r="AYH235" s="77"/>
      <c r="AYI235" s="77"/>
      <c r="AYJ235" s="77"/>
      <c r="AYK235" s="77"/>
      <c r="AYL235" s="77"/>
      <c r="AYM235" s="77"/>
      <c r="AYN235" s="77"/>
      <c r="AYO235" s="77"/>
      <c r="AYP235" s="77"/>
      <c r="AYQ235" s="77"/>
      <c r="AYR235" s="77"/>
      <c r="AYS235" s="77"/>
      <c r="AYT235" s="77"/>
      <c r="AYU235" s="77"/>
      <c r="AYV235" s="77"/>
      <c r="AYW235" s="77"/>
      <c r="AYX235" s="77"/>
      <c r="AYY235" s="77"/>
      <c r="AYZ235" s="77"/>
      <c r="AZA235" s="77"/>
      <c r="AZB235" s="77"/>
      <c r="AZC235" s="77"/>
      <c r="AZD235" s="77"/>
      <c r="AZE235" s="77"/>
      <c r="AZF235" s="77"/>
      <c r="AZG235" s="77"/>
      <c r="AZH235" s="77"/>
      <c r="AZI235" s="77"/>
      <c r="AZJ235" s="77"/>
      <c r="AZK235" s="77"/>
      <c r="AZL235" s="77"/>
      <c r="AZM235" s="77"/>
      <c r="AZN235" s="77"/>
      <c r="AZO235" s="77"/>
      <c r="AZP235" s="77"/>
      <c r="AZQ235" s="77"/>
      <c r="AZR235" s="77"/>
      <c r="AZS235" s="77"/>
      <c r="AZT235" s="77"/>
      <c r="AZU235" s="77"/>
      <c r="AZV235" s="77"/>
      <c r="AZW235" s="77"/>
      <c r="AZX235" s="77"/>
      <c r="AZY235" s="77"/>
      <c r="AZZ235" s="77"/>
      <c r="BAA235" s="77"/>
      <c r="BAB235" s="77"/>
      <c r="BAC235" s="77"/>
      <c r="BAD235" s="77"/>
      <c r="BAE235" s="77"/>
      <c r="BAF235" s="77"/>
      <c r="BAG235" s="77"/>
      <c r="BAH235" s="77"/>
      <c r="BAI235" s="77"/>
      <c r="BAJ235" s="77"/>
      <c r="BAK235" s="77"/>
      <c r="BAL235" s="77"/>
      <c r="BAM235" s="77"/>
      <c r="BAN235" s="77"/>
      <c r="BAO235" s="77"/>
      <c r="BAP235" s="77"/>
      <c r="BAQ235" s="77"/>
      <c r="BAR235" s="77"/>
      <c r="BAS235" s="77"/>
      <c r="BAT235" s="77"/>
      <c r="BAU235" s="77"/>
      <c r="BAV235" s="77"/>
      <c r="BAW235" s="77"/>
      <c r="BAX235" s="77"/>
      <c r="BAY235" s="77"/>
      <c r="BAZ235" s="77"/>
      <c r="BBA235" s="77"/>
      <c r="BBB235" s="77"/>
      <c r="BBC235" s="77"/>
      <c r="BBD235" s="77"/>
      <c r="BBE235" s="77"/>
      <c r="BBF235" s="77"/>
      <c r="BBG235" s="77"/>
      <c r="BBH235" s="77"/>
      <c r="BBI235" s="77"/>
      <c r="BBJ235" s="77"/>
      <c r="BBK235" s="77"/>
      <c r="BBL235" s="77"/>
      <c r="BBM235" s="77"/>
      <c r="BBN235" s="77"/>
      <c r="BBO235" s="77"/>
      <c r="BBP235" s="77"/>
      <c r="BBQ235" s="77"/>
      <c r="BBR235" s="77"/>
      <c r="BBS235" s="77"/>
      <c r="BBT235" s="77"/>
      <c r="BBU235" s="77"/>
      <c r="BBV235" s="77"/>
      <c r="BBW235" s="77"/>
      <c r="BBX235" s="77"/>
      <c r="BBY235" s="77"/>
      <c r="BBZ235" s="77"/>
      <c r="BCA235" s="77"/>
      <c r="BCB235" s="77"/>
      <c r="BCC235" s="77"/>
      <c r="BCD235" s="77"/>
      <c r="BCE235" s="77"/>
      <c r="BCF235" s="77"/>
      <c r="BCG235" s="77"/>
      <c r="BCH235" s="77"/>
      <c r="BCI235" s="77"/>
      <c r="BCJ235" s="77"/>
      <c r="BCK235" s="77"/>
      <c r="BCL235" s="77"/>
      <c r="BCM235" s="77"/>
      <c r="BCN235" s="77"/>
      <c r="BCO235" s="77"/>
      <c r="BCP235" s="77"/>
      <c r="BCQ235" s="77"/>
      <c r="BCR235" s="77"/>
      <c r="BCS235" s="77"/>
      <c r="BCT235" s="77"/>
      <c r="BCU235" s="77"/>
      <c r="BCV235" s="77"/>
      <c r="BCW235" s="77"/>
      <c r="BCX235" s="77"/>
      <c r="BCY235" s="77"/>
      <c r="BCZ235" s="77"/>
      <c r="BDA235" s="77"/>
      <c r="BDB235" s="77"/>
      <c r="BDC235" s="77"/>
      <c r="BDD235" s="77"/>
      <c r="BDE235" s="77"/>
      <c r="BDF235" s="77"/>
      <c r="BDG235" s="77"/>
      <c r="BDH235" s="77"/>
      <c r="BDI235" s="77"/>
      <c r="BDJ235" s="77"/>
      <c r="BDK235" s="77"/>
      <c r="BDL235" s="77"/>
      <c r="BDM235" s="77"/>
      <c r="BDN235" s="77"/>
      <c r="BDO235" s="77"/>
      <c r="BDP235" s="77"/>
      <c r="BDQ235" s="77"/>
      <c r="BDR235" s="77"/>
      <c r="BDS235" s="77"/>
      <c r="BDT235" s="77"/>
      <c r="BDU235" s="77"/>
      <c r="BDV235" s="77"/>
      <c r="BDW235" s="77"/>
      <c r="BDX235" s="77"/>
      <c r="BDY235" s="77"/>
      <c r="BDZ235" s="77"/>
      <c r="BEA235" s="77"/>
      <c r="BEB235" s="77"/>
      <c r="BEC235" s="77"/>
      <c r="BED235" s="77"/>
      <c r="BEE235" s="77"/>
      <c r="BEF235" s="77"/>
      <c r="BEG235" s="77"/>
      <c r="BEH235" s="77"/>
      <c r="BEI235" s="77"/>
      <c r="BEJ235" s="77"/>
      <c r="BEK235" s="77"/>
      <c r="BEL235" s="77"/>
      <c r="BEM235" s="77"/>
      <c r="BEN235" s="77"/>
      <c r="BEO235" s="77"/>
      <c r="BEP235" s="77"/>
      <c r="BEQ235" s="77"/>
      <c r="BER235" s="77"/>
      <c r="BES235" s="77"/>
      <c r="BET235" s="77"/>
      <c r="BEU235" s="77"/>
      <c r="BEV235" s="77"/>
      <c r="BEW235" s="77"/>
      <c r="BEX235" s="77"/>
      <c r="BEY235" s="77"/>
      <c r="BEZ235" s="77"/>
      <c r="BFA235" s="77"/>
      <c r="BFB235" s="77"/>
      <c r="BFC235" s="77"/>
      <c r="BFD235" s="77"/>
      <c r="BFE235" s="77"/>
      <c r="BFF235" s="77"/>
      <c r="BFG235" s="77"/>
      <c r="BFH235" s="77"/>
      <c r="BFI235" s="77"/>
      <c r="BFJ235" s="77"/>
      <c r="BFK235" s="77"/>
      <c r="BFL235" s="77"/>
      <c r="BFM235" s="77"/>
      <c r="BFN235" s="77"/>
      <c r="BFO235" s="77"/>
      <c r="BFP235" s="77"/>
      <c r="BFQ235" s="77"/>
      <c r="BFR235" s="77"/>
      <c r="BFS235" s="77"/>
      <c r="BFT235" s="77"/>
      <c r="BFU235" s="77"/>
      <c r="BFV235" s="77"/>
      <c r="BFW235" s="77"/>
      <c r="BFX235" s="77"/>
      <c r="BFY235" s="77"/>
      <c r="BFZ235" s="77"/>
      <c r="BGA235" s="77"/>
      <c r="BGB235" s="77"/>
      <c r="BGC235" s="77"/>
      <c r="BGD235" s="77"/>
      <c r="BGE235" s="77"/>
      <c r="BGF235" s="77"/>
      <c r="BGG235" s="77"/>
      <c r="BGH235" s="77"/>
      <c r="BGI235" s="77"/>
      <c r="BGJ235" s="77"/>
      <c r="BGK235" s="77"/>
      <c r="BGL235" s="77"/>
      <c r="BGM235" s="77"/>
      <c r="BGN235" s="77"/>
      <c r="BGO235" s="77"/>
      <c r="BGP235" s="77"/>
      <c r="BGQ235" s="77"/>
      <c r="BGR235" s="77"/>
      <c r="BGS235" s="77"/>
      <c r="BGT235" s="77"/>
      <c r="BGU235" s="77"/>
      <c r="BGV235" s="77"/>
      <c r="BGW235" s="77"/>
      <c r="BGX235" s="77"/>
      <c r="BGY235" s="77"/>
      <c r="BGZ235" s="77"/>
      <c r="BHA235" s="77"/>
      <c r="BHB235" s="77"/>
      <c r="BHC235" s="77"/>
      <c r="BHD235" s="77"/>
      <c r="BHE235" s="77"/>
      <c r="BHF235" s="77"/>
      <c r="BHG235" s="77"/>
      <c r="BHH235" s="77"/>
      <c r="BHI235" s="77"/>
      <c r="BHJ235" s="77"/>
      <c r="BHK235" s="77"/>
      <c r="BHL235" s="77"/>
      <c r="BHM235" s="77"/>
      <c r="BHN235" s="77"/>
      <c r="BHO235" s="77"/>
      <c r="BHP235" s="77"/>
      <c r="BHQ235" s="77"/>
      <c r="BHR235" s="77"/>
      <c r="BHS235" s="77"/>
      <c r="BHT235" s="77"/>
      <c r="BHU235" s="77"/>
      <c r="BHV235" s="77"/>
      <c r="BHW235" s="77"/>
      <c r="BHX235" s="77"/>
      <c r="BHY235" s="77"/>
      <c r="BHZ235" s="77"/>
      <c r="BIA235" s="77"/>
      <c r="BIB235" s="77"/>
      <c r="BIC235" s="77"/>
      <c r="BID235" s="77"/>
      <c r="BIE235" s="77"/>
      <c r="BIF235" s="77"/>
      <c r="BIG235" s="77"/>
      <c r="BIH235" s="77"/>
      <c r="BII235" s="77"/>
      <c r="BIJ235" s="77"/>
      <c r="BIK235" s="77"/>
      <c r="BIL235" s="77"/>
      <c r="BIM235" s="77"/>
      <c r="BIN235" s="77"/>
      <c r="BIO235" s="77"/>
      <c r="BIP235" s="77"/>
      <c r="BIQ235" s="77"/>
      <c r="BIR235" s="77"/>
      <c r="BIS235" s="77"/>
      <c r="BIT235" s="77"/>
      <c r="BIU235" s="77"/>
      <c r="BIV235" s="77"/>
      <c r="BIW235" s="77"/>
      <c r="BIX235" s="77"/>
      <c r="BIY235" s="77"/>
      <c r="BIZ235" s="77"/>
      <c r="BJA235" s="77"/>
      <c r="BJB235" s="77"/>
      <c r="BJC235" s="77"/>
      <c r="BJD235" s="77"/>
      <c r="BJE235" s="77"/>
      <c r="BJF235" s="77"/>
      <c r="BJG235" s="77"/>
      <c r="BJH235" s="77"/>
      <c r="BJI235" s="77"/>
      <c r="BJJ235" s="77"/>
      <c r="BJK235" s="77"/>
      <c r="BJL235" s="77"/>
      <c r="BJM235" s="77"/>
      <c r="BJN235" s="77"/>
      <c r="BJO235" s="77"/>
      <c r="BJP235" s="77"/>
      <c r="BJQ235" s="77"/>
      <c r="BJR235" s="77"/>
      <c r="BJS235" s="77"/>
      <c r="BJT235" s="77"/>
      <c r="BJU235" s="77"/>
      <c r="BJV235" s="77"/>
      <c r="BJW235" s="77"/>
      <c r="BJX235" s="77"/>
      <c r="BJY235" s="77"/>
      <c r="BJZ235" s="77"/>
      <c r="BKA235" s="77"/>
      <c r="BKB235" s="77"/>
      <c r="BKC235" s="77"/>
      <c r="BKD235" s="77"/>
      <c r="BKE235" s="77"/>
      <c r="BKF235" s="77"/>
      <c r="BKG235" s="77"/>
      <c r="BKH235" s="77"/>
      <c r="BKI235" s="77"/>
      <c r="BKJ235" s="77"/>
      <c r="BKK235" s="77"/>
      <c r="BKL235" s="77"/>
      <c r="BKM235" s="77"/>
      <c r="BKN235" s="77"/>
      <c r="BKO235" s="77"/>
      <c r="BKP235" s="77"/>
      <c r="BKQ235" s="77"/>
      <c r="BKR235" s="77"/>
      <c r="BKS235" s="77"/>
      <c r="BKT235" s="77"/>
      <c r="BKU235" s="77"/>
      <c r="BKV235" s="77"/>
      <c r="BKW235" s="77"/>
      <c r="BKX235" s="77"/>
      <c r="BKY235" s="77"/>
      <c r="BKZ235" s="77"/>
      <c r="BLA235" s="77"/>
      <c r="BLB235" s="77"/>
      <c r="BLC235" s="77"/>
      <c r="BLD235" s="77"/>
      <c r="BLE235" s="77"/>
      <c r="BLF235" s="77"/>
      <c r="BLG235" s="77"/>
      <c r="BLH235" s="77"/>
      <c r="BLI235" s="77"/>
      <c r="BLJ235" s="77"/>
      <c r="BLK235" s="77"/>
      <c r="BLL235" s="77"/>
      <c r="BLM235" s="77"/>
      <c r="BLN235" s="77"/>
      <c r="BLO235" s="77"/>
      <c r="BLP235" s="77"/>
      <c r="BLQ235" s="77"/>
      <c r="BLR235" s="77"/>
      <c r="BLS235" s="77"/>
      <c r="BLT235" s="77"/>
      <c r="BLU235" s="77"/>
      <c r="BLV235" s="77"/>
      <c r="BLW235" s="77"/>
      <c r="BLX235" s="77"/>
      <c r="BLY235" s="77"/>
      <c r="BLZ235" s="77"/>
      <c r="BMA235" s="77"/>
      <c r="BMB235" s="77"/>
      <c r="BMC235" s="77"/>
      <c r="BMD235" s="77"/>
      <c r="BME235" s="77"/>
      <c r="BMF235" s="77"/>
      <c r="BMG235" s="77"/>
      <c r="BMH235" s="77"/>
      <c r="BMI235" s="77"/>
      <c r="BMJ235" s="77"/>
      <c r="BMK235" s="77"/>
      <c r="BML235" s="77"/>
      <c r="BMM235" s="77"/>
      <c r="BMN235" s="77"/>
      <c r="BMO235" s="77"/>
      <c r="BMP235" s="77"/>
      <c r="BMQ235" s="77"/>
      <c r="BMR235" s="77"/>
      <c r="BMS235" s="77"/>
      <c r="BMT235" s="77"/>
      <c r="BMU235" s="77"/>
      <c r="BMV235" s="77"/>
      <c r="BMW235" s="77"/>
      <c r="BMX235" s="77"/>
      <c r="BMY235" s="77"/>
      <c r="BMZ235" s="77"/>
      <c r="BNA235" s="77"/>
      <c r="BNB235" s="77"/>
      <c r="BNC235" s="77"/>
      <c r="BND235" s="77"/>
      <c r="BNE235" s="77"/>
      <c r="BNF235" s="77"/>
      <c r="BNG235" s="77"/>
      <c r="BNH235" s="77"/>
      <c r="BNI235" s="77"/>
      <c r="BNJ235" s="77"/>
      <c r="BNK235" s="77"/>
      <c r="BNL235" s="77"/>
      <c r="BNM235" s="77"/>
      <c r="BNN235" s="77"/>
      <c r="BNO235" s="77"/>
      <c r="BNP235" s="77"/>
      <c r="BNQ235" s="77"/>
      <c r="BNR235" s="77"/>
      <c r="BNS235" s="77"/>
      <c r="BNT235" s="77"/>
      <c r="BNU235" s="77"/>
      <c r="BNV235" s="77"/>
      <c r="BNW235" s="77"/>
      <c r="BNX235" s="77"/>
      <c r="BNY235" s="77"/>
      <c r="BNZ235" s="77"/>
      <c r="BOA235" s="77"/>
      <c r="BOB235" s="77"/>
      <c r="BOC235" s="77"/>
      <c r="BOD235" s="77"/>
      <c r="BOE235" s="77"/>
      <c r="BOF235" s="77"/>
      <c r="BOG235" s="77"/>
      <c r="BOH235" s="77"/>
      <c r="BOI235" s="77"/>
      <c r="BOJ235" s="77"/>
      <c r="BOK235" s="77"/>
      <c r="BOL235" s="77"/>
      <c r="BOM235" s="77"/>
      <c r="BON235" s="77"/>
      <c r="BOO235" s="77"/>
      <c r="BOP235" s="77"/>
      <c r="BOQ235" s="77"/>
      <c r="BOR235" s="77"/>
      <c r="BOS235" s="77"/>
      <c r="BOT235" s="77"/>
      <c r="BOU235" s="77"/>
      <c r="BOV235" s="77"/>
      <c r="BOW235" s="77"/>
      <c r="BOX235" s="77"/>
      <c r="BOY235" s="77"/>
      <c r="BOZ235" s="77"/>
      <c r="BPA235" s="77"/>
      <c r="BPB235" s="77"/>
      <c r="BPC235" s="77"/>
      <c r="BPD235" s="77"/>
      <c r="BPE235" s="77"/>
      <c r="BPF235" s="77"/>
      <c r="BPG235" s="77"/>
      <c r="BPH235" s="77"/>
      <c r="BPI235" s="77"/>
      <c r="BPJ235" s="77"/>
      <c r="BPK235" s="77"/>
      <c r="BPL235" s="77"/>
      <c r="BPM235" s="77"/>
      <c r="BPN235" s="77"/>
      <c r="BPO235" s="77"/>
      <c r="BPP235" s="77"/>
      <c r="BPQ235" s="77"/>
      <c r="BPR235" s="77"/>
      <c r="BPS235" s="77"/>
      <c r="BPT235" s="77"/>
      <c r="BPU235" s="77"/>
      <c r="BPV235" s="77"/>
      <c r="BPW235" s="77"/>
      <c r="BPX235" s="77"/>
      <c r="BPY235" s="77"/>
      <c r="BPZ235" s="77"/>
      <c r="BQA235" s="77"/>
      <c r="BQB235" s="77"/>
      <c r="BQC235" s="77"/>
      <c r="BQD235" s="77"/>
      <c r="BQE235" s="77"/>
      <c r="BQF235" s="77"/>
      <c r="BQG235" s="77"/>
      <c r="BQH235" s="77"/>
      <c r="BQI235" s="77"/>
      <c r="BQJ235" s="77"/>
      <c r="BQK235" s="77"/>
      <c r="BQL235" s="77"/>
      <c r="BQM235" s="77"/>
      <c r="BQN235" s="77"/>
      <c r="BQO235" s="77"/>
      <c r="BQP235" s="77"/>
      <c r="BQQ235" s="77"/>
      <c r="BQR235" s="77"/>
      <c r="BQS235" s="77"/>
      <c r="BQT235" s="77"/>
      <c r="BQU235" s="77"/>
      <c r="BQV235" s="77"/>
      <c r="BQW235" s="77"/>
      <c r="BQX235" s="77"/>
      <c r="BQY235" s="77"/>
      <c r="BQZ235" s="77"/>
      <c r="BRA235" s="77"/>
      <c r="BRB235" s="77"/>
      <c r="BRC235" s="77"/>
      <c r="BRD235" s="77"/>
      <c r="BRE235" s="77"/>
      <c r="BRF235" s="77"/>
      <c r="BRG235" s="77"/>
      <c r="BRH235" s="77"/>
      <c r="BRI235" s="77"/>
      <c r="BRJ235" s="77"/>
      <c r="BRK235" s="77"/>
      <c r="BRL235" s="77"/>
      <c r="BRM235" s="77"/>
      <c r="BRN235" s="77"/>
      <c r="BRO235" s="77"/>
      <c r="BRP235" s="77"/>
      <c r="BRQ235" s="77"/>
      <c r="BRR235" s="77"/>
      <c r="BRS235" s="77"/>
      <c r="BRT235" s="77"/>
      <c r="BRU235" s="77"/>
      <c r="BRV235" s="77"/>
      <c r="BRW235" s="77"/>
      <c r="BRX235" s="77"/>
      <c r="BRY235" s="77"/>
      <c r="BRZ235" s="77"/>
      <c r="BSA235" s="77"/>
      <c r="BSB235" s="77"/>
      <c r="BSC235" s="77"/>
      <c r="BSD235" s="77"/>
      <c r="BSE235" s="77"/>
      <c r="BSF235" s="77"/>
      <c r="BSG235" s="77"/>
      <c r="BSH235" s="77"/>
      <c r="BSI235" s="77"/>
      <c r="BSJ235" s="77"/>
      <c r="BSK235" s="77"/>
      <c r="BSL235" s="77"/>
      <c r="BSM235" s="77"/>
      <c r="BSN235" s="77"/>
      <c r="BSO235" s="77"/>
      <c r="BSP235" s="77"/>
      <c r="BSQ235" s="77"/>
      <c r="BSR235" s="77"/>
      <c r="BSS235" s="77"/>
      <c r="BST235" s="77"/>
      <c r="BSU235" s="77"/>
      <c r="BSV235" s="77"/>
      <c r="BSW235" s="77"/>
      <c r="BSX235" s="77"/>
      <c r="BSY235" s="77"/>
      <c r="BSZ235" s="77"/>
      <c r="BTA235" s="77"/>
      <c r="BTB235" s="77"/>
      <c r="BTC235" s="77"/>
      <c r="BTD235" s="77"/>
      <c r="BTE235" s="77"/>
      <c r="BTF235" s="77"/>
      <c r="BTG235" s="77"/>
      <c r="BTH235" s="77"/>
      <c r="BTI235" s="77"/>
      <c r="BTJ235" s="77"/>
      <c r="BTK235" s="77"/>
      <c r="BTL235" s="77"/>
      <c r="BTM235" s="77"/>
      <c r="BTN235" s="77"/>
      <c r="BTO235" s="77"/>
      <c r="BTP235" s="77"/>
      <c r="BTQ235" s="77"/>
      <c r="BTR235" s="77"/>
      <c r="BTS235" s="77"/>
      <c r="BTT235" s="77"/>
      <c r="BTU235" s="77"/>
      <c r="BTV235" s="77"/>
      <c r="BTW235" s="77"/>
      <c r="BTX235" s="77"/>
      <c r="BTY235" s="77"/>
      <c r="BTZ235" s="77"/>
      <c r="BUA235" s="77"/>
      <c r="BUB235" s="77"/>
      <c r="BUC235" s="77"/>
      <c r="BUD235" s="77"/>
      <c r="BUE235" s="77"/>
      <c r="BUF235" s="77"/>
      <c r="BUG235" s="77"/>
      <c r="BUH235" s="77"/>
      <c r="BUI235" s="77"/>
      <c r="BUJ235" s="77"/>
      <c r="BUK235" s="77"/>
      <c r="BUL235" s="77"/>
      <c r="BUM235" s="77"/>
      <c r="BUN235" s="77"/>
      <c r="BUO235" s="77"/>
      <c r="BUP235" s="77"/>
      <c r="BUQ235" s="77"/>
      <c r="BUR235" s="77"/>
      <c r="BUS235" s="77"/>
      <c r="BUT235" s="77"/>
      <c r="BUU235" s="77"/>
      <c r="BUV235" s="77"/>
      <c r="BUW235" s="77"/>
      <c r="BUX235" s="77"/>
      <c r="BUY235" s="77"/>
      <c r="BUZ235" s="77"/>
      <c r="BVA235" s="77"/>
      <c r="BVB235" s="77"/>
      <c r="BVC235" s="77"/>
      <c r="BVD235" s="77"/>
      <c r="BVE235" s="77"/>
      <c r="BVF235" s="77"/>
      <c r="BVG235" s="77"/>
      <c r="BVH235" s="77"/>
      <c r="BVI235" s="77"/>
      <c r="BVJ235" s="77"/>
      <c r="BVK235" s="77"/>
      <c r="BVL235" s="77"/>
      <c r="BVM235" s="77"/>
      <c r="BVN235" s="77"/>
      <c r="BVO235" s="77"/>
      <c r="BVP235" s="77"/>
      <c r="BVQ235" s="77"/>
      <c r="BVR235" s="77"/>
      <c r="BVS235" s="77"/>
      <c r="BVT235" s="77"/>
      <c r="BVU235" s="77"/>
      <c r="BVV235" s="77"/>
      <c r="BVW235" s="77"/>
      <c r="BVX235" s="77"/>
      <c r="BVY235" s="77"/>
      <c r="BVZ235" s="77"/>
      <c r="BWA235" s="77"/>
      <c r="BWB235" s="77"/>
      <c r="BWC235" s="77"/>
      <c r="BWD235" s="77"/>
      <c r="BWE235" s="77"/>
      <c r="BWF235" s="77"/>
      <c r="BWG235" s="77"/>
      <c r="BWH235" s="77"/>
      <c r="BWI235" s="77"/>
      <c r="BWJ235" s="77"/>
      <c r="BWK235" s="77"/>
      <c r="BWL235" s="77"/>
      <c r="BWM235" s="77"/>
      <c r="BWN235" s="77"/>
      <c r="BWO235" s="77"/>
      <c r="BWP235" s="77"/>
      <c r="BWQ235" s="77"/>
      <c r="BWR235" s="77"/>
      <c r="BWS235" s="77"/>
      <c r="BWT235" s="77"/>
      <c r="BWU235" s="77"/>
      <c r="BWV235" s="77"/>
      <c r="BWW235" s="77"/>
      <c r="BWX235" s="77"/>
      <c r="BWY235" s="77"/>
      <c r="BWZ235" s="77"/>
      <c r="BXA235" s="77"/>
      <c r="BXB235" s="77"/>
      <c r="BXC235" s="77"/>
      <c r="BXD235" s="77"/>
      <c r="BXE235" s="77"/>
      <c r="BXF235" s="77"/>
      <c r="BXG235" s="77"/>
      <c r="BXH235" s="77"/>
      <c r="BXI235" s="77"/>
      <c r="BXJ235" s="77"/>
      <c r="BXK235" s="77"/>
      <c r="BXL235" s="77"/>
      <c r="BXM235" s="77"/>
      <c r="BXN235" s="77"/>
      <c r="BXO235" s="77"/>
      <c r="BXP235" s="77"/>
      <c r="BXQ235" s="77"/>
      <c r="BXR235" s="77"/>
      <c r="BXS235" s="77"/>
      <c r="BXT235" s="77"/>
      <c r="BXU235" s="77"/>
      <c r="BXV235" s="77"/>
      <c r="BXW235" s="77"/>
      <c r="BXX235" s="77"/>
      <c r="BXY235" s="77"/>
      <c r="BXZ235" s="77"/>
      <c r="BYA235" s="77"/>
      <c r="BYB235" s="77"/>
      <c r="BYC235" s="77"/>
      <c r="BYD235" s="77"/>
      <c r="BYE235" s="77"/>
      <c r="BYF235" s="77"/>
      <c r="BYG235" s="77"/>
      <c r="BYH235" s="77"/>
      <c r="BYI235" s="77"/>
      <c r="BYJ235" s="77"/>
      <c r="BYK235" s="77"/>
      <c r="BYL235" s="77"/>
      <c r="BYM235" s="77"/>
      <c r="BYN235" s="77"/>
      <c r="BYO235" s="77"/>
      <c r="BYP235" s="77"/>
      <c r="BYQ235" s="77"/>
      <c r="BYR235" s="77"/>
      <c r="BYS235" s="77"/>
      <c r="BYT235" s="77"/>
      <c r="BYU235" s="77"/>
      <c r="BYV235" s="77"/>
      <c r="BYW235" s="77"/>
      <c r="BYX235" s="77"/>
      <c r="BYY235" s="77"/>
      <c r="BYZ235" s="77"/>
      <c r="BZA235" s="77"/>
      <c r="BZB235" s="77"/>
      <c r="BZC235" s="77"/>
      <c r="BZD235" s="77"/>
      <c r="BZE235" s="77"/>
      <c r="BZF235" s="77"/>
      <c r="BZG235" s="77"/>
      <c r="BZH235" s="77"/>
      <c r="BZI235" s="77"/>
      <c r="BZJ235" s="77"/>
      <c r="BZK235" s="77"/>
      <c r="BZL235" s="77"/>
      <c r="BZM235" s="77"/>
      <c r="BZN235" s="77"/>
      <c r="BZO235" s="77"/>
      <c r="BZP235" s="77"/>
      <c r="BZQ235" s="77"/>
      <c r="BZR235" s="77"/>
      <c r="BZS235" s="77"/>
      <c r="BZT235" s="77"/>
      <c r="BZU235" s="77"/>
      <c r="BZV235" s="77"/>
      <c r="BZW235" s="77"/>
      <c r="BZX235" s="77"/>
      <c r="BZY235" s="77"/>
      <c r="BZZ235" s="77"/>
      <c r="CAA235" s="77"/>
      <c r="CAB235" s="77"/>
      <c r="CAC235" s="77"/>
      <c r="CAD235" s="77"/>
      <c r="CAE235" s="77"/>
      <c r="CAF235" s="77"/>
      <c r="CAG235" s="77"/>
      <c r="CAH235" s="77"/>
      <c r="CAI235" s="77"/>
      <c r="CAJ235" s="77"/>
      <c r="CAK235" s="77"/>
      <c r="CAL235" s="77"/>
      <c r="CAM235" s="77"/>
      <c r="CAN235" s="77"/>
      <c r="CAO235" s="77"/>
      <c r="CAP235" s="77"/>
      <c r="CAQ235" s="77"/>
      <c r="CAR235" s="77"/>
      <c r="CAS235" s="77"/>
      <c r="CAT235" s="77"/>
      <c r="CAU235" s="77"/>
      <c r="CAV235" s="77"/>
      <c r="CAW235" s="77"/>
      <c r="CAX235" s="77"/>
      <c r="CAY235" s="77"/>
      <c r="CAZ235" s="77"/>
      <c r="CBA235" s="77"/>
      <c r="CBB235" s="77"/>
      <c r="CBC235" s="77"/>
      <c r="CBD235" s="77"/>
      <c r="CBE235" s="77"/>
      <c r="CBF235" s="77"/>
      <c r="CBG235" s="77"/>
      <c r="CBH235" s="77"/>
      <c r="CBI235" s="77"/>
      <c r="CBJ235" s="77"/>
      <c r="CBK235" s="77"/>
      <c r="CBL235" s="77"/>
      <c r="CBM235" s="77"/>
      <c r="CBN235" s="77"/>
      <c r="CBO235" s="77"/>
      <c r="CBP235" s="77"/>
      <c r="CBQ235" s="77"/>
      <c r="CBR235" s="77"/>
      <c r="CBS235" s="77"/>
      <c r="CBT235" s="77"/>
      <c r="CBU235" s="77"/>
      <c r="CBV235" s="77"/>
      <c r="CBW235" s="77"/>
      <c r="CBX235" s="77"/>
      <c r="CBY235" s="77"/>
      <c r="CBZ235" s="77"/>
      <c r="CCA235" s="77"/>
      <c r="CCB235" s="77"/>
      <c r="CCC235" s="77"/>
      <c r="CCD235" s="77"/>
      <c r="CCE235" s="77"/>
      <c r="CCF235" s="77"/>
      <c r="CCG235" s="77"/>
      <c r="CCH235" s="77"/>
      <c r="CCI235" s="77"/>
      <c r="CCJ235" s="77"/>
      <c r="CCK235" s="77"/>
      <c r="CCL235" s="77"/>
      <c r="CCM235" s="77"/>
      <c r="CCN235" s="77"/>
      <c r="CCO235" s="77"/>
      <c r="CCP235" s="77"/>
      <c r="CCQ235" s="77"/>
      <c r="CCR235" s="77"/>
      <c r="CCS235" s="77"/>
      <c r="CCT235" s="77"/>
      <c r="CCU235" s="77"/>
      <c r="CCV235" s="77"/>
      <c r="CCW235" s="77"/>
      <c r="CCX235" s="77"/>
      <c r="CCY235" s="77"/>
      <c r="CCZ235" s="77"/>
      <c r="CDA235" s="77"/>
      <c r="CDB235" s="77"/>
      <c r="CDC235" s="77"/>
      <c r="CDD235" s="77"/>
      <c r="CDE235" s="77"/>
      <c r="CDF235" s="77"/>
      <c r="CDG235" s="77"/>
      <c r="CDH235" s="77"/>
      <c r="CDI235" s="77"/>
      <c r="CDJ235" s="77"/>
      <c r="CDK235" s="77"/>
      <c r="CDL235" s="77"/>
      <c r="CDM235" s="77"/>
      <c r="CDN235" s="77"/>
      <c r="CDO235" s="77"/>
      <c r="CDP235" s="77"/>
      <c r="CDQ235" s="77"/>
      <c r="CDR235" s="77"/>
      <c r="CDS235" s="77"/>
      <c r="CDT235" s="77"/>
      <c r="CDU235" s="77"/>
      <c r="CDV235" s="77"/>
      <c r="CDW235" s="77"/>
      <c r="CDX235" s="77"/>
      <c r="CDY235" s="77"/>
      <c r="CDZ235" s="77"/>
      <c r="CEA235" s="77"/>
      <c r="CEB235" s="77"/>
      <c r="CEC235" s="77"/>
      <c r="CED235" s="77"/>
      <c r="CEE235" s="77"/>
      <c r="CEF235" s="77"/>
      <c r="CEG235" s="77"/>
      <c r="CEH235" s="77"/>
      <c r="CEI235" s="77"/>
      <c r="CEJ235" s="77"/>
      <c r="CEK235" s="77"/>
      <c r="CEL235" s="77"/>
      <c r="CEM235" s="77"/>
      <c r="CEN235" s="77"/>
      <c r="CEO235" s="77"/>
      <c r="CEP235" s="77"/>
      <c r="CEQ235" s="77"/>
      <c r="CER235" s="77"/>
      <c r="CES235" s="77"/>
      <c r="CET235" s="77"/>
      <c r="CEU235" s="77"/>
      <c r="CEV235" s="77"/>
      <c r="CEW235" s="77"/>
      <c r="CEX235" s="77"/>
      <c r="CEY235" s="77"/>
      <c r="CEZ235" s="77"/>
      <c r="CFA235" s="77"/>
      <c r="CFB235" s="77"/>
      <c r="CFC235" s="77"/>
      <c r="CFD235" s="77"/>
      <c r="CFE235" s="77"/>
      <c r="CFF235" s="77"/>
      <c r="CFG235" s="77"/>
      <c r="CFH235" s="77"/>
      <c r="CFI235" s="77"/>
      <c r="CFJ235" s="77"/>
      <c r="CFK235" s="77"/>
      <c r="CFL235" s="77"/>
      <c r="CFM235" s="77"/>
      <c r="CFN235" s="77"/>
      <c r="CFO235" s="77"/>
      <c r="CFP235" s="77"/>
      <c r="CFQ235" s="77"/>
      <c r="CFR235" s="77"/>
      <c r="CFS235" s="77"/>
      <c r="CFT235" s="77"/>
      <c r="CFU235" s="77"/>
      <c r="CFV235" s="77"/>
      <c r="CFW235" s="77"/>
      <c r="CFX235" s="77"/>
      <c r="CFY235" s="77"/>
      <c r="CFZ235" s="77"/>
      <c r="CGA235" s="77"/>
      <c r="CGB235" s="77"/>
      <c r="CGC235" s="77"/>
      <c r="CGD235" s="77"/>
      <c r="CGE235" s="77"/>
      <c r="CGF235" s="77"/>
      <c r="CGG235" s="77"/>
      <c r="CGH235" s="77"/>
      <c r="CGI235" s="77"/>
      <c r="CGJ235" s="77"/>
      <c r="CGK235" s="77"/>
      <c r="CGL235" s="77"/>
      <c r="CGM235" s="77"/>
      <c r="CGN235" s="77"/>
      <c r="CGO235" s="77"/>
      <c r="CGP235" s="77"/>
      <c r="CGQ235" s="77"/>
      <c r="CGR235" s="77"/>
      <c r="CGS235" s="77"/>
      <c r="CGT235" s="77"/>
      <c r="CGU235" s="77"/>
      <c r="CGV235" s="77"/>
      <c r="CGW235" s="77"/>
      <c r="CGX235" s="77"/>
      <c r="CGY235" s="77"/>
      <c r="CGZ235" s="77"/>
      <c r="CHA235" s="77"/>
      <c r="CHB235" s="77"/>
      <c r="CHC235" s="77"/>
      <c r="CHD235" s="77"/>
      <c r="CHE235" s="77"/>
      <c r="CHF235" s="77"/>
      <c r="CHG235" s="77"/>
      <c r="CHH235" s="77"/>
      <c r="CHI235" s="77"/>
      <c r="CHJ235" s="77"/>
      <c r="CHK235" s="77"/>
      <c r="CHL235" s="77"/>
      <c r="CHM235" s="77"/>
      <c r="CHN235" s="77"/>
      <c r="CHO235" s="77"/>
      <c r="CHP235" s="77"/>
      <c r="CHQ235" s="77"/>
      <c r="CHR235" s="77"/>
      <c r="CHS235" s="77"/>
      <c r="CHT235" s="77"/>
      <c r="CHU235" s="77"/>
      <c r="CHV235" s="77"/>
      <c r="CHW235" s="77"/>
      <c r="CHX235" s="77"/>
      <c r="CHY235" s="77"/>
      <c r="CHZ235" s="77"/>
      <c r="CIA235" s="77"/>
      <c r="CIB235" s="77"/>
      <c r="CIC235" s="77"/>
      <c r="CID235" s="77"/>
      <c r="CIE235" s="77"/>
      <c r="CIF235" s="77"/>
      <c r="CIG235" s="77"/>
      <c r="CIH235" s="77"/>
      <c r="CII235" s="77"/>
      <c r="CIJ235" s="77"/>
      <c r="CIK235" s="77"/>
      <c r="CIL235" s="77"/>
      <c r="CIM235" s="77"/>
      <c r="CIN235" s="77"/>
      <c r="CIO235" s="77"/>
      <c r="CIP235" s="77"/>
      <c r="CIQ235" s="77"/>
      <c r="CIR235" s="77"/>
      <c r="CIS235" s="77"/>
      <c r="CIT235" s="77"/>
      <c r="CIU235" s="77"/>
      <c r="CIV235" s="77"/>
      <c r="CIW235" s="77"/>
      <c r="CIX235" s="77"/>
      <c r="CIY235" s="77"/>
      <c r="CIZ235" s="77"/>
      <c r="CJA235" s="77"/>
      <c r="CJB235" s="77"/>
      <c r="CJC235" s="77"/>
      <c r="CJD235" s="77"/>
      <c r="CJE235" s="77"/>
      <c r="CJF235" s="77"/>
      <c r="CJG235" s="77"/>
      <c r="CJH235" s="77"/>
      <c r="CJI235" s="77"/>
      <c r="CJJ235" s="77"/>
      <c r="CJK235" s="77"/>
      <c r="CJL235" s="77"/>
      <c r="CJM235" s="77"/>
      <c r="CJN235" s="77"/>
      <c r="CJO235" s="77"/>
      <c r="CJP235" s="77"/>
      <c r="CJQ235" s="77"/>
      <c r="CJR235" s="77"/>
      <c r="CJS235" s="77"/>
      <c r="CJT235" s="77"/>
      <c r="CJU235" s="77"/>
      <c r="CJV235" s="77"/>
      <c r="CJW235" s="77"/>
      <c r="CJX235" s="77"/>
      <c r="CJY235" s="77"/>
      <c r="CJZ235" s="77"/>
      <c r="CKA235" s="77"/>
      <c r="CKB235" s="77"/>
      <c r="CKC235" s="77"/>
      <c r="CKD235" s="77"/>
      <c r="CKE235" s="77"/>
      <c r="CKF235" s="77"/>
      <c r="CKG235" s="77"/>
      <c r="CKH235" s="77"/>
      <c r="CKI235" s="77"/>
      <c r="CKJ235" s="77"/>
      <c r="CKK235" s="77"/>
      <c r="CKL235" s="77"/>
      <c r="CKM235" s="77"/>
      <c r="CKN235" s="77"/>
      <c r="CKO235" s="77"/>
      <c r="CKP235" s="77"/>
      <c r="CKQ235" s="77"/>
      <c r="CKR235" s="77"/>
      <c r="CKS235" s="77"/>
      <c r="CKT235" s="77"/>
      <c r="CKU235" s="77"/>
      <c r="CKV235" s="77"/>
      <c r="CKW235" s="77"/>
      <c r="CKX235" s="77"/>
      <c r="CKY235" s="77"/>
      <c r="CKZ235" s="77"/>
      <c r="CLA235" s="77"/>
      <c r="CLB235" s="77"/>
      <c r="CLC235" s="77"/>
      <c r="CLD235" s="77"/>
      <c r="CLE235" s="77"/>
      <c r="CLF235" s="77"/>
      <c r="CLG235" s="77"/>
      <c r="CLH235" s="77"/>
      <c r="CLI235" s="77"/>
      <c r="CLJ235" s="77"/>
      <c r="CLK235" s="77"/>
      <c r="CLL235" s="77"/>
      <c r="CLM235" s="77"/>
      <c r="CLN235" s="77"/>
      <c r="CLO235" s="77"/>
      <c r="CLP235" s="77"/>
      <c r="CLQ235" s="77"/>
      <c r="CLR235" s="77"/>
      <c r="CLS235" s="77"/>
      <c r="CLT235" s="77"/>
      <c r="CLU235" s="77"/>
      <c r="CLV235" s="77"/>
      <c r="CLW235" s="77"/>
      <c r="CLX235" s="77"/>
      <c r="CLY235" s="77"/>
      <c r="CLZ235" s="77"/>
      <c r="CMA235" s="77"/>
      <c r="CMB235" s="77"/>
      <c r="CMC235" s="77"/>
      <c r="CMD235" s="77"/>
      <c r="CME235" s="77"/>
      <c r="CMF235" s="77"/>
      <c r="CMG235" s="77"/>
      <c r="CMH235" s="77"/>
      <c r="CMI235" s="77"/>
      <c r="CMJ235" s="77"/>
      <c r="CMK235" s="77"/>
      <c r="CML235" s="77"/>
      <c r="CMM235" s="77"/>
      <c r="CMN235" s="77"/>
      <c r="CMO235" s="77"/>
      <c r="CMP235" s="77"/>
      <c r="CMQ235" s="77"/>
      <c r="CMR235" s="77"/>
      <c r="CMS235" s="77"/>
      <c r="CMT235" s="77"/>
      <c r="CMU235" s="77"/>
      <c r="CMV235" s="77"/>
      <c r="CMW235" s="77"/>
      <c r="CMX235" s="77"/>
      <c r="CMY235" s="77"/>
      <c r="CMZ235" s="77"/>
      <c r="CNA235" s="77"/>
      <c r="CNB235" s="77"/>
      <c r="CNC235" s="77"/>
      <c r="CND235" s="77"/>
      <c r="CNE235" s="77"/>
      <c r="CNF235" s="77"/>
      <c r="CNG235" s="77"/>
      <c r="CNH235" s="77"/>
      <c r="CNI235" s="77"/>
      <c r="CNJ235" s="77"/>
      <c r="CNK235" s="77"/>
      <c r="CNL235" s="77"/>
      <c r="CNM235" s="77"/>
      <c r="CNN235" s="77"/>
      <c r="CNO235" s="77"/>
      <c r="CNP235" s="77"/>
      <c r="CNQ235" s="77"/>
      <c r="CNR235" s="77"/>
      <c r="CNS235" s="77"/>
      <c r="CNT235" s="77"/>
      <c r="CNU235" s="77"/>
      <c r="CNV235" s="77"/>
      <c r="CNW235" s="77"/>
      <c r="CNX235" s="77"/>
      <c r="CNY235" s="77"/>
      <c r="CNZ235" s="77"/>
      <c r="COA235" s="77"/>
      <c r="COB235" s="77"/>
      <c r="COC235" s="77"/>
      <c r="COD235" s="77"/>
      <c r="COE235" s="77"/>
      <c r="COF235" s="77"/>
      <c r="COG235" s="77"/>
      <c r="COH235" s="77"/>
      <c r="COI235" s="77"/>
      <c r="COJ235" s="77"/>
      <c r="COK235" s="77"/>
      <c r="COL235" s="77"/>
      <c r="COM235" s="77"/>
      <c r="CON235" s="77"/>
      <c r="COO235" s="77"/>
      <c r="COP235" s="77"/>
      <c r="COQ235" s="77"/>
      <c r="COR235" s="77"/>
      <c r="COS235" s="77"/>
      <c r="COT235" s="77"/>
      <c r="COU235" s="77"/>
      <c r="COV235" s="77"/>
      <c r="COW235" s="77"/>
      <c r="COX235" s="77"/>
      <c r="COY235" s="77"/>
      <c r="COZ235" s="77"/>
      <c r="CPA235" s="77"/>
      <c r="CPB235" s="77"/>
      <c r="CPC235" s="77"/>
      <c r="CPD235" s="77"/>
      <c r="CPE235" s="77"/>
      <c r="CPF235" s="77"/>
      <c r="CPG235" s="77"/>
      <c r="CPH235" s="77"/>
      <c r="CPI235" s="77"/>
      <c r="CPJ235" s="77"/>
      <c r="CPK235" s="77"/>
      <c r="CPL235" s="77"/>
      <c r="CPM235" s="77"/>
      <c r="CPN235" s="77"/>
      <c r="CPO235" s="77"/>
      <c r="CPP235" s="77"/>
      <c r="CPQ235" s="77"/>
      <c r="CPR235" s="77"/>
      <c r="CPS235" s="77"/>
      <c r="CPT235" s="77"/>
      <c r="CPU235" s="77"/>
      <c r="CPV235" s="77"/>
      <c r="CPW235" s="77"/>
      <c r="CPX235" s="77"/>
      <c r="CPY235" s="77"/>
      <c r="CPZ235" s="77"/>
      <c r="CQA235" s="77"/>
      <c r="CQB235" s="77"/>
      <c r="CQC235" s="77"/>
      <c r="CQD235" s="77"/>
      <c r="CQE235" s="77"/>
      <c r="CQF235" s="77"/>
      <c r="CQG235" s="77"/>
      <c r="CQH235" s="77"/>
      <c r="CQI235" s="77"/>
      <c r="CQJ235" s="77"/>
      <c r="CQK235" s="77"/>
      <c r="CQL235" s="77"/>
      <c r="CQM235" s="77"/>
      <c r="CQN235" s="77"/>
      <c r="CQO235" s="77"/>
      <c r="CQP235" s="77"/>
      <c r="CQQ235" s="77"/>
      <c r="CQR235" s="77"/>
      <c r="CQS235" s="77"/>
      <c r="CQT235" s="77"/>
      <c r="CQU235" s="77"/>
      <c r="CQV235" s="77"/>
      <c r="CQW235" s="77"/>
      <c r="CQX235" s="77"/>
      <c r="CQY235" s="77"/>
      <c r="CQZ235" s="77"/>
      <c r="CRA235" s="77"/>
      <c r="CRB235" s="77"/>
      <c r="CRC235" s="77"/>
      <c r="CRD235" s="77"/>
      <c r="CRE235" s="77"/>
      <c r="CRF235" s="77"/>
      <c r="CRG235" s="77"/>
      <c r="CRH235" s="77"/>
      <c r="CRI235" s="77"/>
      <c r="CRJ235" s="77"/>
      <c r="CRK235" s="77"/>
      <c r="CRL235" s="77"/>
      <c r="CRM235" s="77"/>
      <c r="CRN235" s="77"/>
      <c r="CRO235" s="77"/>
      <c r="CRP235" s="77"/>
      <c r="CRQ235" s="77"/>
      <c r="CRR235" s="77"/>
      <c r="CRS235" s="77"/>
      <c r="CRT235" s="77"/>
      <c r="CRU235" s="77"/>
      <c r="CRV235" s="77"/>
      <c r="CRW235" s="77"/>
      <c r="CRX235" s="77"/>
      <c r="CRY235" s="77"/>
      <c r="CRZ235" s="77"/>
      <c r="CSA235" s="77"/>
      <c r="CSB235" s="77"/>
      <c r="CSC235" s="77"/>
      <c r="CSD235" s="77"/>
      <c r="CSE235" s="77"/>
      <c r="CSF235" s="77"/>
      <c r="CSG235" s="77"/>
      <c r="CSH235" s="77"/>
      <c r="CSI235" s="77"/>
      <c r="CSJ235" s="77"/>
      <c r="CSK235" s="77"/>
      <c r="CSL235" s="77"/>
      <c r="CSM235" s="77"/>
      <c r="CSN235" s="77"/>
      <c r="CSO235" s="77"/>
      <c r="CSP235" s="77"/>
      <c r="CSQ235" s="77"/>
      <c r="CSR235" s="77"/>
      <c r="CSS235" s="77"/>
      <c r="CST235" s="77"/>
      <c r="CSU235" s="77"/>
      <c r="CSV235" s="77"/>
      <c r="CSW235" s="77"/>
      <c r="CSX235" s="77"/>
      <c r="CSY235" s="77"/>
      <c r="CSZ235" s="77"/>
      <c r="CTA235" s="77"/>
      <c r="CTB235" s="77"/>
      <c r="CTC235" s="77"/>
      <c r="CTD235" s="77"/>
      <c r="CTE235" s="77"/>
      <c r="CTF235" s="77"/>
      <c r="CTG235" s="77"/>
      <c r="CTH235" s="77"/>
      <c r="CTI235" s="77"/>
      <c r="CTJ235" s="77"/>
      <c r="CTK235" s="77"/>
      <c r="CTL235" s="77"/>
      <c r="CTM235" s="77"/>
      <c r="CTN235" s="77"/>
      <c r="CTO235" s="77"/>
      <c r="CTP235" s="77"/>
      <c r="CTQ235" s="77"/>
      <c r="CTR235" s="77"/>
      <c r="CTS235" s="77"/>
      <c r="CTT235" s="77"/>
      <c r="CTU235" s="77"/>
      <c r="CTV235" s="77"/>
      <c r="CTW235" s="77"/>
      <c r="CTX235" s="77"/>
      <c r="CTY235" s="77"/>
      <c r="CTZ235" s="77"/>
      <c r="CUA235" s="77"/>
      <c r="CUB235" s="77"/>
      <c r="CUC235" s="77"/>
      <c r="CUD235" s="77"/>
      <c r="CUE235" s="77"/>
      <c r="CUF235" s="77"/>
      <c r="CUG235" s="77"/>
      <c r="CUH235" s="77"/>
      <c r="CUI235" s="77"/>
      <c r="CUJ235" s="77"/>
      <c r="CUK235" s="77"/>
      <c r="CUL235" s="77"/>
      <c r="CUM235" s="77"/>
      <c r="CUN235" s="77"/>
      <c r="CUO235" s="77"/>
      <c r="CUP235" s="77"/>
      <c r="CUQ235" s="77"/>
      <c r="CUR235" s="77"/>
      <c r="CUS235" s="77"/>
      <c r="CUT235" s="77"/>
      <c r="CUU235" s="77"/>
      <c r="CUV235" s="77"/>
      <c r="CUW235" s="77"/>
      <c r="CUX235" s="77"/>
      <c r="CUY235" s="77"/>
      <c r="CUZ235" s="77"/>
      <c r="CVA235" s="77"/>
      <c r="CVB235" s="77"/>
      <c r="CVC235" s="77"/>
      <c r="CVD235" s="77"/>
      <c r="CVE235" s="77"/>
      <c r="CVF235" s="77"/>
      <c r="CVG235" s="77"/>
      <c r="CVH235" s="77"/>
      <c r="CVI235" s="77"/>
      <c r="CVJ235" s="77"/>
      <c r="CVK235" s="77"/>
      <c r="CVL235" s="77"/>
      <c r="CVM235" s="77"/>
      <c r="CVN235" s="77"/>
      <c r="CVO235" s="77"/>
      <c r="CVP235" s="77"/>
      <c r="CVQ235" s="77"/>
      <c r="CVR235" s="77"/>
      <c r="CVS235" s="77"/>
      <c r="CVT235" s="77"/>
      <c r="CVU235" s="77"/>
      <c r="CVV235" s="77"/>
      <c r="CVW235" s="77"/>
      <c r="CVX235" s="77"/>
      <c r="CVY235" s="77"/>
      <c r="CVZ235" s="77"/>
      <c r="CWA235" s="77"/>
      <c r="CWB235" s="77"/>
      <c r="CWC235" s="77"/>
      <c r="CWD235" s="77"/>
      <c r="CWE235" s="77"/>
      <c r="CWF235" s="77"/>
      <c r="CWG235" s="77"/>
      <c r="CWH235" s="77"/>
      <c r="CWI235" s="77"/>
      <c r="CWJ235" s="77"/>
      <c r="CWK235" s="77"/>
      <c r="CWL235" s="77"/>
      <c r="CWM235" s="77"/>
      <c r="CWN235" s="77"/>
      <c r="CWO235" s="77"/>
      <c r="CWP235" s="77"/>
      <c r="CWQ235" s="77"/>
      <c r="CWR235" s="77"/>
      <c r="CWS235" s="77"/>
      <c r="CWT235" s="77"/>
      <c r="CWU235" s="77"/>
      <c r="CWV235" s="77"/>
      <c r="CWW235" s="77"/>
      <c r="CWX235" s="77"/>
      <c r="CWY235" s="77"/>
      <c r="CWZ235" s="77"/>
      <c r="CXA235" s="77"/>
      <c r="CXB235" s="77"/>
      <c r="CXC235" s="77"/>
      <c r="CXD235" s="77"/>
      <c r="CXE235" s="77"/>
      <c r="CXF235" s="77"/>
      <c r="CXG235" s="77"/>
      <c r="CXH235" s="77"/>
      <c r="CXI235" s="77"/>
      <c r="CXJ235" s="77"/>
      <c r="CXK235" s="77"/>
      <c r="CXL235" s="77"/>
      <c r="CXM235" s="77"/>
      <c r="CXN235" s="77"/>
      <c r="CXO235" s="77"/>
      <c r="CXP235" s="77"/>
      <c r="CXQ235" s="77"/>
      <c r="CXR235" s="77"/>
      <c r="CXS235" s="77"/>
      <c r="CXT235" s="77"/>
      <c r="CXU235" s="77"/>
      <c r="CXV235" s="77"/>
      <c r="CXW235" s="77"/>
      <c r="CXX235" s="77"/>
      <c r="CXY235" s="77"/>
      <c r="CXZ235" s="77"/>
      <c r="CYA235" s="77"/>
      <c r="CYB235" s="77"/>
      <c r="CYC235" s="77"/>
      <c r="CYD235" s="77"/>
      <c r="CYE235" s="77"/>
      <c r="CYF235" s="77"/>
      <c r="CYG235" s="77"/>
      <c r="CYH235" s="77"/>
      <c r="CYI235" s="77"/>
      <c r="CYJ235" s="77"/>
      <c r="CYK235" s="77"/>
      <c r="CYL235" s="77"/>
      <c r="CYM235" s="77"/>
      <c r="CYN235" s="77"/>
      <c r="CYO235" s="77"/>
      <c r="CYP235" s="77"/>
      <c r="CYQ235" s="77"/>
      <c r="CYR235" s="77"/>
      <c r="CYS235" s="77"/>
      <c r="CYT235" s="77"/>
      <c r="CYU235" s="77"/>
      <c r="CYV235" s="77"/>
      <c r="CYW235" s="77"/>
      <c r="CYX235" s="77"/>
      <c r="CYY235" s="77"/>
      <c r="CYZ235" s="77"/>
      <c r="CZA235" s="77"/>
      <c r="CZB235" s="77"/>
      <c r="CZC235" s="77"/>
      <c r="CZD235" s="77"/>
      <c r="CZE235" s="77"/>
      <c r="CZF235" s="77"/>
      <c r="CZG235" s="77"/>
      <c r="CZH235" s="77"/>
      <c r="CZI235" s="77"/>
      <c r="CZJ235" s="77"/>
      <c r="CZK235" s="77"/>
      <c r="CZL235" s="77"/>
      <c r="CZM235" s="77"/>
      <c r="CZN235" s="77"/>
      <c r="CZO235" s="77"/>
      <c r="CZP235" s="77"/>
      <c r="CZQ235" s="77"/>
      <c r="CZR235" s="77"/>
      <c r="CZS235" s="77"/>
      <c r="CZT235" s="77"/>
      <c r="CZU235" s="77"/>
      <c r="CZV235" s="77"/>
      <c r="CZW235" s="77"/>
      <c r="CZX235" s="77"/>
      <c r="CZY235" s="77"/>
      <c r="CZZ235" s="77"/>
      <c r="DAA235" s="77"/>
      <c r="DAB235" s="77"/>
      <c r="DAC235" s="77"/>
      <c r="DAD235" s="77"/>
      <c r="DAE235" s="77"/>
      <c r="DAF235" s="77"/>
      <c r="DAG235" s="77"/>
      <c r="DAH235" s="77"/>
      <c r="DAI235" s="77"/>
      <c r="DAJ235" s="77"/>
      <c r="DAK235" s="77"/>
      <c r="DAL235" s="77"/>
      <c r="DAM235" s="77"/>
      <c r="DAN235" s="77"/>
      <c r="DAO235" s="77"/>
      <c r="DAP235" s="77"/>
      <c r="DAQ235" s="77"/>
      <c r="DAR235" s="77"/>
      <c r="DAS235" s="77"/>
      <c r="DAT235" s="77"/>
      <c r="DAU235" s="77"/>
      <c r="DAV235" s="77"/>
      <c r="DAW235" s="77"/>
      <c r="DAX235" s="77"/>
      <c r="DAY235" s="77"/>
      <c r="DAZ235" s="77"/>
      <c r="DBA235" s="77"/>
      <c r="DBB235" s="77"/>
      <c r="DBC235" s="77"/>
      <c r="DBD235" s="77"/>
      <c r="DBE235" s="77"/>
      <c r="DBF235" s="77"/>
      <c r="DBG235" s="77"/>
      <c r="DBH235" s="77"/>
      <c r="DBI235" s="77"/>
      <c r="DBJ235" s="77"/>
      <c r="DBK235" s="77"/>
      <c r="DBL235" s="77"/>
      <c r="DBM235" s="77"/>
      <c r="DBN235" s="77"/>
      <c r="DBO235" s="77"/>
      <c r="DBP235" s="77"/>
      <c r="DBQ235" s="77"/>
      <c r="DBR235" s="77"/>
      <c r="DBS235" s="77"/>
      <c r="DBT235" s="77"/>
      <c r="DBU235" s="77"/>
      <c r="DBV235" s="77"/>
      <c r="DBW235" s="77"/>
      <c r="DBX235" s="77"/>
      <c r="DBY235" s="77"/>
      <c r="DBZ235" s="77"/>
      <c r="DCA235" s="77"/>
      <c r="DCB235" s="77"/>
      <c r="DCC235" s="77"/>
      <c r="DCD235" s="77"/>
      <c r="DCE235" s="77"/>
      <c r="DCF235" s="77"/>
      <c r="DCG235" s="77"/>
      <c r="DCH235" s="77"/>
      <c r="DCI235" s="77"/>
      <c r="DCJ235" s="77"/>
      <c r="DCK235" s="77"/>
      <c r="DCL235" s="77"/>
      <c r="DCM235" s="77"/>
      <c r="DCN235" s="77"/>
      <c r="DCO235" s="77"/>
      <c r="DCP235" s="77"/>
      <c r="DCQ235" s="77"/>
      <c r="DCR235" s="77"/>
      <c r="DCS235" s="77"/>
      <c r="DCT235" s="77"/>
      <c r="DCU235" s="77"/>
      <c r="DCV235" s="77"/>
      <c r="DCW235" s="77"/>
      <c r="DCX235" s="77"/>
      <c r="DCY235" s="77"/>
      <c r="DCZ235" s="77"/>
      <c r="DDA235" s="77"/>
      <c r="DDB235" s="77"/>
      <c r="DDC235" s="77"/>
      <c r="DDD235" s="77"/>
      <c r="DDE235" s="77"/>
      <c r="DDF235" s="77"/>
      <c r="DDG235" s="77"/>
      <c r="DDH235" s="77"/>
      <c r="DDI235" s="77"/>
      <c r="DDJ235" s="77"/>
      <c r="DDK235" s="77"/>
      <c r="DDL235" s="77"/>
      <c r="DDM235" s="77"/>
      <c r="DDN235" s="77"/>
      <c r="DDO235" s="77"/>
      <c r="DDP235" s="77"/>
      <c r="DDQ235" s="77"/>
      <c r="DDR235" s="77"/>
      <c r="DDS235" s="77"/>
      <c r="DDT235" s="77"/>
      <c r="DDU235" s="77"/>
      <c r="DDV235" s="77"/>
      <c r="DDW235" s="77"/>
      <c r="DDX235" s="77"/>
      <c r="DDY235" s="77"/>
      <c r="DDZ235" s="77"/>
      <c r="DEA235" s="77"/>
      <c r="DEB235" s="77"/>
      <c r="DEC235" s="77"/>
      <c r="DED235" s="77"/>
      <c r="DEE235" s="77"/>
      <c r="DEF235" s="77"/>
      <c r="DEG235" s="77"/>
      <c r="DEH235" s="77"/>
      <c r="DEI235" s="77"/>
      <c r="DEJ235" s="77"/>
      <c r="DEK235" s="77"/>
      <c r="DEL235" s="77"/>
      <c r="DEM235" s="77"/>
      <c r="DEN235" s="77"/>
      <c r="DEO235" s="77"/>
      <c r="DEP235" s="77"/>
      <c r="DEQ235" s="77"/>
      <c r="DER235" s="77"/>
      <c r="DES235" s="77"/>
      <c r="DET235" s="77"/>
      <c r="DEU235" s="77"/>
      <c r="DEV235" s="77"/>
      <c r="DEW235" s="77"/>
      <c r="DEX235" s="77"/>
      <c r="DEY235" s="77"/>
      <c r="DEZ235" s="77"/>
      <c r="DFA235" s="77"/>
      <c r="DFB235" s="77"/>
      <c r="DFC235" s="77"/>
      <c r="DFD235" s="77"/>
      <c r="DFE235" s="77"/>
      <c r="DFF235" s="77"/>
      <c r="DFG235" s="77"/>
      <c r="DFH235" s="77"/>
      <c r="DFI235" s="77"/>
      <c r="DFJ235" s="77"/>
      <c r="DFK235" s="77"/>
      <c r="DFL235" s="77"/>
      <c r="DFM235" s="77"/>
      <c r="DFN235" s="77"/>
      <c r="DFO235" s="77"/>
      <c r="DFP235" s="77"/>
      <c r="DFQ235" s="77"/>
      <c r="DFR235" s="77"/>
      <c r="DFS235" s="77"/>
      <c r="DFT235" s="77"/>
      <c r="DFU235" s="77"/>
      <c r="DFV235" s="77"/>
      <c r="DFW235" s="77"/>
      <c r="DFX235" s="77"/>
      <c r="DFY235" s="77"/>
      <c r="DFZ235" s="77"/>
      <c r="DGA235" s="77"/>
      <c r="DGB235" s="77"/>
      <c r="DGC235" s="77"/>
      <c r="DGD235" s="77"/>
      <c r="DGE235" s="77"/>
      <c r="DGF235" s="77"/>
      <c r="DGG235" s="77"/>
      <c r="DGH235" s="77"/>
      <c r="DGI235" s="77"/>
      <c r="DGJ235" s="77"/>
      <c r="DGK235" s="77"/>
      <c r="DGL235" s="77"/>
      <c r="DGM235" s="77"/>
      <c r="DGN235" s="77"/>
      <c r="DGO235" s="77"/>
      <c r="DGP235" s="77"/>
      <c r="DGQ235" s="77"/>
      <c r="DGR235" s="77"/>
      <c r="DGS235" s="77"/>
      <c r="DGT235" s="77"/>
      <c r="DGU235" s="77"/>
      <c r="DGV235" s="77"/>
      <c r="DGW235" s="77"/>
      <c r="DGX235" s="77"/>
      <c r="DGY235" s="77"/>
      <c r="DGZ235" s="77"/>
      <c r="DHA235" s="77"/>
      <c r="DHB235" s="77"/>
      <c r="DHC235" s="77"/>
      <c r="DHD235" s="77"/>
      <c r="DHE235" s="77"/>
      <c r="DHF235" s="77"/>
      <c r="DHG235" s="77"/>
      <c r="DHH235" s="77"/>
      <c r="DHI235" s="77"/>
      <c r="DHJ235" s="77"/>
      <c r="DHK235" s="77"/>
      <c r="DHL235" s="77"/>
      <c r="DHM235" s="77"/>
      <c r="DHN235" s="77"/>
      <c r="DHO235" s="77"/>
      <c r="DHP235" s="77"/>
      <c r="DHQ235" s="77"/>
      <c r="DHR235" s="77"/>
      <c r="DHS235" s="77"/>
      <c r="DHT235" s="77"/>
      <c r="DHU235" s="77"/>
      <c r="DHV235" s="77"/>
      <c r="DHW235" s="77"/>
      <c r="DHX235" s="77"/>
      <c r="DHY235" s="77"/>
      <c r="DHZ235" s="77"/>
      <c r="DIA235" s="77"/>
      <c r="DIB235" s="77"/>
      <c r="DIC235" s="77"/>
      <c r="DID235" s="77"/>
      <c r="DIE235" s="77"/>
      <c r="DIF235" s="77"/>
      <c r="DIG235" s="77"/>
      <c r="DIH235" s="77"/>
      <c r="DII235" s="77"/>
      <c r="DIJ235" s="77"/>
      <c r="DIK235" s="77"/>
      <c r="DIL235" s="77"/>
      <c r="DIM235" s="77"/>
      <c r="DIN235" s="77"/>
      <c r="DIO235" s="77"/>
      <c r="DIP235" s="77"/>
      <c r="DIQ235" s="77"/>
      <c r="DIR235" s="77"/>
      <c r="DIS235" s="77"/>
      <c r="DIT235" s="77"/>
      <c r="DIU235" s="77"/>
      <c r="DIV235" s="77"/>
      <c r="DIW235" s="77"/>
      <c r="DIX235" s="77"/>
      <c r="DIY235" s="77"/>
      <c r="DIZ235" s="77"/>
      <c r="DJA235" s="77"/>
      <c r="DJB235" s="77"/>
      <c r="DJC235" s="77"/>
      <c r="DJD235" s="77"/>
      <c r="DJE235" s="77"/>
      <c r="DJF235" s="77"/>
      <c r="DJG235" s="77"/>
      <c r="DJH235" s="77"/>
      <c r="DJI235" s="77"/>
      <c r="DJJ235" s="77"/>
      <c r="DJK235" s="77"/>
      <c r="DJL235" s="77"/>
      <c r="DJM235" s="77"/>
      <c r="DJN235" s="77"/>
      <c r="DJO235" s="77"/>
      <c r="DJP235" s="77"/>
      <c r="DJQ235" s="77"/>
      <c r="DJR235" s="77"/>
      <c r="DJS235" s="77"/>
      <c r="DJT235" s="77"/>
      <c r="DJU235" s="77"/>
      <c r="DJV235" s="77"/>
      <c r="DJW235" s="77"/>
      <c r="DJX235" s="77"/>
      <c r="DJY235" s="77"/>
      <c r="DJZ235" s="77"/>
      <c r="DKA235" s="77"/>
      <c r="DKB235" s="77"/>
      <c r="DKC235" s="77"/>
      <c r="DKD235" s="77"/>
      <c r="DKE235" s="77"/>
      <c r="DKF235" s="77"/>
      <c r="DKG235" s="77"/>
      <c r="DKH235" s="77"/>
      <c r="DKI235" s="77"/>
      <c r="DKJ235" s="77"/>
      <c r="DKK235" s="77"/>
      <c r="DKL235" s="77"/>
      <c r="DKM235" s="77"/>
      <c r="DKN235" s="77"/>
      <c r="DKO235" s="77"/>
      <c r="DKP235" s="77"/>
      <c r="DKQ235" s="77"/>
      <c r="DKR235" s="77"/>
      <c r="DKS235" s="77"/>
      <c r="DKT235" s="77"/>
      <c r="DKU235" s="77"/>
      <c r="DKV235" s="77"/>
      <c r="DKW235" s="77"/>
      <c r="DKX235" s="77"/>
      <c r="DKY235" s="77"/>
      <c r="DKZ235" s="77"/>
      <c r="DLA235" s="77"/>
      <c r="DLB235" s="77"/>
      <c r="DLC235" s="77"/>
      <c r="DLD235" s="77"/>
      <c r="DLE235" s="77"/>
      <c r="DLF235" s="77"/>
      <c r="DLG235" s="77"/>
      <c r="DLH235" s="77"/>
      <c r="DLI235" s="77"/>
      <c r="DLJ235" s="77"/>
      <c r="DLK235" s="77"/>
      <c r="DLL235" s="77"/>
      <c r="DLM235" s="77"/>
      <c r="DLN235" s="77"/>
      <c r="DLO235" s="77"/>
      <c r="DLP235" s="77"/>
      <c r="DLQ235" s="77"/>
      <c r="DLR235" s="77"/>
      <c r="DLS235" s="77"/>
      <c r="DLT235" s="77"/>
      <c r="DLU235" s="77"/>
      <c r="DLV235" s="77"/>
      <c r="DLW235" s="77"/>
      <c r="DLX235" s="77"/>
      <c r="DLY235" s="77"/>
      <c r="DLZ235" s="77"/>
      <c r="DMA235" s="77"/>
      <c r="DMB235" s="77"/>
      <c r="DMC235" s="77"/>
      <c r="DMD235" s="77"/>
      <c r="DME235" s="77"/>
      <c r="DMF235" s="77"/>
      <c r="DMG235" s="77"/>
      <c r="DMH235" s="77"/>
      <c r="DMI235" s="77"/>
      <c r="DMJ235" s="77"/>
      <c r="DMK235" s="77"/>
      <c r="DML235" s="77"/>
      <c r="DMM235" s="77"/>
      <c r="DMN235" s="77"/>
      <c r="DMO235" s="77"/>
      <c r="DMP235" s="77"/>
      <c r="DMQ235" s="77"/>
      <c r="DMR235" s="77"/>
      <c r="DMS235" s="77"/>
      <c r="DMT235" s="77"/>
      <c r="DMU235" s="77"/>
      <c r="DMV235" s="77"/>
      <c r="DMW235" s="77"/>
      <c r="DMX235" s="77"/>
      <c r="DMY235" s="77"/>
      <c r="DMZ235" s="77"/>
      <c r="DNA235" s="77"/>
      <c r="DNB235" s="77"/>
      <c r="DNC235" s="77"/>
      <c r="DND235" s="77"/>
      <c r="DNE235" s="77"/>
      <c r="DNF235" s="77"/>
      <c r="DNG235" s="77"/>
      <c r="DNH235" s="77"/>
      <c r="DNI235" s="77"/>
      <c r="DNJ235" s="77"/>
      <c r="DNK235" s="77"/>
      <c r="DNL235" s="77"/>
      <c r="DNM235" s="77"/>
      <c r="DNN235" s="77"/>
      <c r="DNO235" s="77"/>
      <c r="DNP235" s="77"/>
      <c r="DNQ235" s="77"/>
      <c r="DNR235" s="77"/>
      <c r="DNS235" s="77"/>
      <c r="DNT235" s="77"/>
      <c r="DNU235" s="77"/>
      <c r="DNV235" s="77"/>
      <c r="DNW235" s="77"/>
      <c r="DNX235" s="77"/>
      <c r="DNY235" s="77"/>
      <c r="DNZ235" s="77"/>
      <c r="DOA235" s="77"/>
      <c r="DOB235" s="77"/>
      <c r="DOC235" s="77"/>
      <c r="DOD235" s="77"/>
      <c r="DOE235" s="77"/>
      <c r="DOF235" s="77"/>
      <c r="DOG235" s="77"/>
      <c r="DOH235" s="77"/>
      <c r="DOI235" s="77"/>
      <c r="DOJ235" s="77"/>
      <c r="DOK235" s="77"/>
      <c r="DOL235" s="77"/>
      <c r="DOM235" s="77"/>
      <c r="DON235" s="77"/>
      <c r="DOO235" s="77"/>
      <c r="DOP235" s="77"/>
      <c r="DOQ235" s="77"/>
      <c r="DOR235" s="77"/>
      <c r="DOS235" s="77"/>
      <c r="DOT235" s="77"/>
      <c r="DOU235" s="77"/>
      <c r="DOV235" s="77"/>
      <c r="DOW235" s="77"/>
      <c r="DOX235" s="77"/>
      <c r="DOY235" s="77"/>
      <c r="DOZ235" s="77"/>
      <c r="DPA235" s="77"/>
      <c r="DPB235" s="77"/>
      <c r="DPC235" s="77"/>
      <c r="DPD235" s="77"/>
      <c r="DPE235" s="77"/>
      <c r="DPF235" s="77"/>
      <c r="DPG235" s="77"/>
      <c r="DPH235" s="77"/>
      <c r="DPI235" s="77"/>
      <c r="DPJ235" s="77"/>
      <c r="DPK235" s="77"/>
      <c r="DPL235" s="77"/>
      <c r="DPM235" s="77"/>
      <c r="DPN235" s="77"/>
      <c r="DPO235" s="77"/>
      <c r="DPP235" s="77"/>
      <c r="DPQ235" s="77"/>
      <c r="DPR235" s="77"/>
      <c r="DPS235" s="77"/>
      <c r="DPT235" s="77"/>
      <c r="DPU235" s="77"/>
      <c r="DPV235" s="77"/>
      <c r="DPW235" s="77"/>
      <c r="DPX235" s="77"/>
      <c r="DPY235" s="77"/>
      <c r="DPZ235" s="77"/>
      <c r="DQA235" s="77"/>
      <c r="DQB235" s="77"/>
      <c r="DQC235" s="77"/>
      <c r="DQD235" s="77"/>
      <c r="DQE235" s="77"/>
      <c r="DQF235" s="77"/>
      <c r="DQG235" s="77"/>
      <c r="DQH235" s="77"/>
      <c r="DQI235" s="77"/>
      <c r="DQJ235" s="77"/>
      <c r="DQK235" s="77"/>
      <c r="DQL235" s="77"/>
      <c r="DQM235" s="77"/>
      <c r="DQN235" s="77"/>
      <c r="DQO235" s="77"/>
      <c r="DQP235" s="77"/>
      <c r="DQQ235" s="77"/>
      <c r="DQR235" s="77"/>
      <c r="DQS235" s="77"/>
      <c r="DQT235" s="77"/>
      <c r="DQU235" s="77"/>
      <c r="DQV235" s="77"/>
      <c r="DQW235" s="77"/>
      <c r="DQX235" s="77"/>
      <c r="DQY235" s="77"/>
      <c r="DQZ235" s="77"/>
      <c r="DRA235" s="77"/>
      <c r="DRB235" s="77"/>
      <c r="DRC235" s="77"/>
      <c r="DRD235" s="77"/>
      <c r="DRE235" s="77"/>
      <c r="DRF235" s="77"/>
      <c r="DRG235" s="77"/>
      <c r="DRH235" s="77"/>
      <c r="DRI235" s="77"/>
      <c r="DRJ235" s="77"/>
      <c r="DRK235" s="77"/>
      <c r="DRL235" s="77"/>
      <c r="DRM235" s="77"/>
      <c r="DRN235" s="77"/>
      <c r="DRO235" s="77"/>
      <c r="DRP235" s="77"/>
      <c r="DRQ235" s="77"/>
      <c r="DRR235" s="77"/>
      <c r="DRS235" s="77"/>
      <c r="DRT235" s="77"/>
      <c r="DRU235" s="77"/>
      <c r="DRV235" s="77"/>
      <c r="DRW235" s="77"/>
      <c r="DRX235" s="77"/>
      <c r="DRY235" s="77"/>
      <c r="DRZ235" s="77"/>
      <c r="DSA235" s="77"/>
      <c r="DSB235" s="77"/>
      <c r="DSC235" s="77"/>
      <c r="DSD235" s="77"/>
      <c r="DSE235" s="77"/>
      <c r="DSF235" s="77"/>
      <c r="DSG235" s="77"/>
      <c r="DSH235" s="77"/>
      <c r="DSI235" s="77"/>
      <c r="DSJ235" s="77"/>
      <c r="DSK235" s="77"/>
      <c r="DSL235" s="77"/>
      <c r="DSM235" s="77"/>
      <c r="DSN235" s="77"/>
      <c r="DSO235" s="77"/>
      <c r="DSP235" s="77"/>
      <c r="DSQ235" s="77"/>
      <c r="DSR235" s="77"/>
      <c r="DSS235" s="77"/>
      <c r="DST235" s="77"/>
      <c r="DSU235" s="77"/>
      <c r="DSV235" s="77"/>
      <c r="DSW235" s="77"/>
      <c r="DSX235" s="77"/>
      <c r="DSY235" s="77"/>
      <c r="DSZ235" s="77"/>
      <c r="DTA235" s="77"/>
      <c r="DTB235" s="77"/>
      <c r="DTC235" s="77"/>
      <c r="DTD235" s="77"/>
      <c r="DTE235" s="77"/>
      <c r="DTF235" s="77"/>
      <c r="DTG235" s="77"/>
      <c r="DTH235" s="77"/>
      <c r="DTI235" s="77"/>
      <c r="DTJ235" s="77"/>
      <c r="DTK235" s="77"/>
      <c r="DTL235" s="77"/>
      <c r="DTM235" s="77"/>
      <c r="DTN235" s="77"/>
      <c r="DTO235" s="77"/>
      <c r="DTP235" s="77"/>
      <c r="DTQ235" s="77"/>
      <c r="DTR235" s="77"/>
      <c r="DTS235" s="77"/>
      <c r="DTT235" s="77"/>
      <c r="DTU235" s="77"/>
      <c r="DTV235" s="77"/>
      <c r="DTW235" s="77"/>
      <c r="DTX235" s="77"/>
      <c r="DTY235" s="77"/>
      <c r="DTZ235" s="77"/>
      <c r="DUA235" s="77"/>
      <c r="DUB235" s="77"/>
      <c r="DUC235" s="77"/>
      <c r="DUD235" s="77"/>
      <c r="DUE235" s="77"/>
      <c r="DUF235" s="77"/>
      <c r="DUG235" s="77"/>
      <c r="DUH235" s="77"/>
      <c r="DUI235" s="77"/>
      <c r="DUJ235" s="77"/>
      <c r="DUK235" s="77"/>
      <c r="DUL235" s="77"/>
      <c r="DUM235" s="77"/>
      <c r="DUN235" s="77"/>
      <c r="DUO235" s="77"/>
      <c r="DUP235" s="77"/>
      <c r="DUQ235" s="77"/>
      <c r="DUR235" s="77"/>
      <c r="DUS235" s="77"/>
      <c r="DUT235" s="77"/>
      <c r="DUU235" s="77"/>
      <c r="DUV235" s="77"/>
      <c r="DUW235" s="77"/>
      <c r="DUX235" s="77"/>
      <c r="DUY235" s="77"/>
      <c r="DUZ235" s="77"/>
      <c r="DVA235" s="77"/>
      <c r="DVB235" s="77"/>
      <c r="DVC235" s="77"/>
      <c r="DVD235" s="77"/>
      <c r="DVE235" s="77"/>
      <c r="DVF235" s="77"/>
      <c r="DVG235" s="77"/>
      <c r="DVH235" s="77"/>
      <c r="DVI235" s="77"/>
      <c r="DVJ235" s="77"/>
      <c r="DVK235" s="77"/>
      <c r="DVL235" s="77"/>
      <c r="DVM235" s="77"/>
      <c r="DVN235" s="77"/>
      <c r="DVO235" s="77"/>
      <c r="DVP235" s="77"/>
      <c r="DVQ235" s="77"/>
      <c r="DVR235" s="77"/>
      <c r="DVS235" s="77"/>
      <c r="DVT235" s="77"/>
      <c r="DVU235" s="77"/>
      <c r="DVV235" s="77"/>
      <c r="DVW235" s="77"/>
      <c r="DVX235" s="77"/>
      <c r="DVY235" s="77"/>
      <c r="DVZ235" s="77"/>
      <c r="DWA235" s="77"/>
      <c r="DWB235" s="77"/>
      <c r="DWC235" s="77"/>
      <c r="DWD235" s="77"/>
      <c r="DWE235" s="77"/>
      <c r="DWF235" s="77"/>
      <c r="DWG235" s="77"/>
      <c r="DWH235" s="77"/>
      <c r="DWI235" s="77"/>
      <c r="DWJ235" s="77"/>
      <c r="DWK235" s="77"/>
      <c r="DWL235" s="77"/>
      <c r="DWM235" s="77"/>
      <c r="DWN235" s="77"/>
      <c r="DWO235" s="77"/>
      <c r="DWP235" s="77"/>
      <c r="DWQ235" s="77"/>
      <c r="DWR235" s="77"/>
      <c r="DWS235" s="77"/>
      <c r="DWT235" s="77"/>
      <c r="DWU235" s="77"/>
      <c r="DWV235" s="77"/>
      <c r="DWW235" s="77"/>
      <c r="DWX235" s="77"/>
      <c r="DWY235" s="77"/>
      <c r="DWZ235" s="77"/>
      <c r="DXA235" s="77"/>
      <c r="DXB235" s="77"/>
      <c r="DXC235" s="77"/>
      <c r="DXD235" s="77"/>
      <c r="DXE235" s="77"/>
      <c r="DXF235" s="77"/>
      <c r="DXG235" s="77"/>
      <c r="DXH235" s="77"/>
      <c r="DXI235" s="77"/>
      <c r="DXJ235" s="77"/>
      <c r="DXK235" s="77"/>
      <c r="DXL235" s="77"/>
      <c r="DXM235" s="77"/>
      <c r="DXN235" s="77"/>
      <c r="DXO235" s="77"/>
      <c r="DXP235" s="77"/>
      <c r="DXQ235" s="77"/>
      <c r="DXR235" s="77"/>
      <c r="DXS235" s="77"/>
      <c r="DXT235" s="77"/>
      <c r="DXU235" s="77"/>
      <c r="DXV235" s="77"/>
      <c r="DXW235" s="77"/>
      <c r="DXX235" s="77"/>
      <c r="DXY235" s="77"/>
      <c r="DXZ235" s="77"/>
      <c r="DYA235" s="77"/>
      <c r="DYB235" s="77"/>
      <c r="DYC235" s="77"/>
      <c r="DYD235" s="77"/>
      <c r="DYE235" s="77"/>
      <c r="DYF235" s="77"/>
      <c r="DYG235" s="77"/>
      <c r="DYH235" s="77"/>
      <c r="DYI235" s="77"/>
      <c r="DYJ235" s="77"/>
      <c r="DYK235" s="77"/>
      <c r="DYL235" s="77"/>
      <c r="DYM235" s="77"/>
      <c r="DYN235" s="77"/>
      <c r="DYO235" s="77"/>
      <c r="DYP235" s="77"/>
      <c r="DYQ235" s="77"/>
      <c r="DYR235" s="77"/>
      <c r="DYS235" s="77"/>
      <c r="DYT235" s="77"/>
      <c r="DYU235" s="77"/>
      <c r="DYV235" s="77"/>
      <c r="DYW235" s="77"/>
      <c r="DYX235" s="77"/>
      <c r="DYY235" s="77"/>
      <c r="DYZ235" s="77"/>
      <c r="DZA235" s="77"/>
      <c r="DZB235" s="77"/>
      <c r="DZC235" s="77"/>
      <c r="DZD235" s="77"/>
      <c r="DZE235" s="77"/>
      <c r="DZF235" s="77"/>
      <c r="DZG235" s="77"/>
      <c r="DZH235" s="77"/>
      <c r="DZI235" s="77"/>
      <c r="DZJ235" s="77"/>
      <c r="DZK235" s="77"/>
      <c r="DZL235" s="77"/>
      <c r="DZM235" s="77"/>
      <c r="DZN235" s="77"/>
      <c r="DZO235" s="77"/>
      <c r="DZP235" s="77"/>
      <c r="DZQ235" s="77"/>
      <c r="DZR235" s="77"/>
      <c r="DZS235" s="77"/>
      <c r="DZT235" s="77"/>
      <c r="DZU235" s="77"/>
      <c r="DZV235" s="77"/>
      <c r="DZW235" s="77"/>
      <c r="DZX235" s="77"/>
      <c r="DZY235" s="77"/>
      <c r="DZZ235" s="77"/>
      <c r="EAA235" s="77"/>
      <c r="EAB235" s="77"/>
      <c r="EAC235" s="77"/>
      <c r="EAD235" s="77"/>
      <c r="EAE235" s="77"/>
      <c r="EAF235" s="77"/>
      <c r="EAG235" s="77"/>
      <c r="EAH235" s="77"/>
      <c r="EAI235" s="77"/>
      <c r="EAJ235" s="77"/>
      <c r="EAK235" s="77"/>
      <c r="EAL235" s="77"/>
      <c r="EAM235" s="77"/>
      <c r="EAN235" s="77"/>
      <c r="EAO235" s="77"/>
      <c r="EAP235" s="77"/>
      <c r="EAQ235" s="77"/>
      <c r="EAR235" s="77"/>
      <c r="EAS235" s="77"/>
      <c r="EAT235" s="77"/>
      <c r="EAU235" s="77"/>
      <c r="EAV235" s="77"/>
      <c r="EAW235" s="77"/>
      <c r="EAX235" s="77"/>
      <c r="EAY235" s="77"/>
      <c r="EAZ235" s="77"/>
      <c r="EBA235" s="77"/>
      <c r="EBB235" s="77"/>
      <c r="EBC235" s="77"/>
      <c r="EBD235" s="77"/>
      <c r="EBE235" s="77"/>
      <c r="EBF235" s="77"/>
      <c r="EBG235" s="77"/>
      <c r="EBH235" s="77"/>
      <c r="EBI235" s="77"/>
      <c r="EBJ235" s="77"/>
      <c r="EBK235" s="77"/>
      <c r="EBL235" s="77"/>
      <c r="EBM235" s="77"/>
      <c r="EBN235" s="77"/>
      <c r="EBO235" s="77"/>
      <c r="EBP235" s="77"/>
      <c r="EBQ235" s="77"/>
      <c r="EBR235" s="77"/>
      <c r="EBS235" s="77"/>
      <c r="EBT235" s="77"/>
      <c r="EBU235" s="77"/>
      <c r="EBV235" s="77"/>
      <c r="EBW235" s="77"/>
      <c r="EBX235" s="77"/>
      <c r="EBY235" s="77"/>
      <c r="EBZ235" s="77"/>
      <c r="ECA235" s="77"/>
      <c r="ECB235" s="77"/>
      <c r="ECC235" s="77"/>
      <c r="ECD235" s="77"/>
      <c r="ECE235" s="77"/>
      <c r="ECF235" s="77"/>
      <c r="ECG235" s="77"/>
      <c r="ECH235" s="77"/>
      <c r="ECI235" s="77"/>
      <c r="ECJ235" s="77"/>
      <c r="ECK235" s="77"/>
      <c r="ECL235" s="77"/>
      <c r="ECM235" s="77"/>
      <c r="ECN235" s="77"/>
      <c r="ECO235" s="77"/>
      <c r="ECP235" s="77"/>
      <c r="ECQ235" s="77"/>
      <c r="ECR235" s="77"/>
      <c r="ECS235" s="77"/>
      <c r="ECT235" s="77"/>
      <c r="ECU235" s="77"/>
      <c r="ECV235" s="77"/>
      <c r="ECW235" s="77"/>
      <c r="ECX235" s="77"/>
      <c r="ECY235" s="77"/>
      <c r="ECZ235" s="77"/>
      <c r="EDA235" s="77"/>
      <c r="EDB235" s="77"/>
      <c r="EDC235" s="77"/>
      <c r="EDD235" s="77"/>
      <c r="EDE235" s="77"/>
      <c r="EDF235" s="77"/>
      <c r="EDG235" s="77"/>
      <c r="EDH235" s="77"/>
      <c r="EDI235" s="77"/>
      <c r="EDJ235" s="77"/>
      <c r="EDK235" s="77"/>
      <c r="EDL235" s="77"/>
      <c r="EDM235" s="77"/>
      <c r="EDN235" s="77"/>
      <c r="EDO235" s="77"/>
      <c r="EDP235" s="77"/>
      <c r="EDQ235" s="77"/>
      <c r="EDR235" s="77"/>
      <c r="EDS235" s="77"/>
      <c r="EDT235" s="77"/>
      <c r="EDU235" s="77"/>
      <c r="EDV235" s="77"/>
      <c r="EDW235" s="77"/>
      <c r="EDX235" s="77"/>
      <c r="EDY235" s="77"/>
      <c r="EDZ235" s="77"/>
      <c r="EEA235" s="77"/>
      <c r="EEB235" s="77"/>
      <c r="EEC235" s="77"/>
      <c r="EED235" s="77"/>
      <c r="EEE235" s="77"/>
      <c r="EEF235" s="77"/>
      <c r="EEG235" s="77"/>
      <c r="EEH235" s="77"/>
      <c r="EEI235" s="77"/>
      <c r="EEJ235" s="77"/>
      <c r="EEK235" s="77"/>
      <c r="EEL235" s="77"/>
      <c r="EEM235" s="77"/>
      <c r="EEN235" s="77"/>
      <c r="EEO235" s="77"/>
      <c r="EEP235" s="77"/>
      <c r="EEQ235" s="77"/>
      <c r="EER235" s="77"/>
      <c r="EES235" s="77"/>
      <c r="EET235" s="77"/>
      <c r="EEU235" s="77"/>
      <c r="EEV235" s="77"/>
      <c r="EEW235" s="77"/>
      <c r="EEX235" s="77"/>
      <c r="EEY235" s="77"/>
      <c r="EEZ235" s="77"/>
      <c r="EFA235" s="77"/>
      <c r="EFB235" s="77"/>
      <c r="EFC235" s="77"/>
      <c r="EFD235" s="77"/>
      <c r="EFE235" s="77"/>
      <c r="EFF235" s="77"/>
      <c r="EFG235" s="77"/>
      <c r="EFH235" s="77"/>
      <c r="EFI235" s="77"/>
      <c r="EFJ235" s="77"/>
      <c r="EFK235" s="77"/>
      <c r="EFL235" s="77"/>
      <c r="EFM235" s="77"/>
      <c r="EFN235" s="77"/>
      <c r="EFO235" s="77"/>
      <c r="EFP235" s="77"/>
      <c r="EFQ235" s="77"/>
      <c r="EFR235" s="77"/>
      <c r="EFS235" s="77"/>
      <c r="EFT235" s="77"/>
      <c r="EFU235" s="77"/>
      <c r="EFV235" s="77"/>
      <c r="EFW235" s="77"/>
      <c r="EFX235" s="77"/>
      <c r="EFY235" s="77"/>
      <c r="EFZ235" s="77"/>
      <c r="EGA235" s="77"/>
      <c r="EGB235" s="77"/>
      <c r="EGC235" s="77"/>
      <c r="EGD235" s="77"/>
      <c r="EGE235" s="77"/>
      <c r="EGF235" s="77"/>
      <c r="EGG235" s="77"/>
      <c r="EGH235" s="77"/>
      <c r="EGI235" s="77"/>
      <c r="EGJ235" s="77"/>
      <c r="EGK235" s="77"/>
      <c r="EGL235" s="77"/>
      <c r="EGM235" s="77"/>
      <c r="EGN235" s="77"/>
      <c r="EGO235" s="77"/>
      <c r="EGP235" s="77"/>
      <c r="EGQ235" s="77"/>
      <c r="EGR235" s="77"/>
      <c r="EGS235" s="77"/>
      <c r="EGT235" s="77"/>
      <c r="EGU235" s="77"/>
      <c r="EGV235" s="77"/>
      <c r="EGW235" s="77"/>
      <c r="EGX235" s="77"/>
      <c r="EGY235" s="77"/>
      <c r="EGZ235" s="77"/>
      <c r="EHA235" s="77"/>
      <c r="EHB235" s="77"/>
      <c r="EHC235" s="77"/>
      <c r="EHD235" s="77"/>
      <c r="EHE235" s="77"/>
      <c r="EHF235" s="77"/>
      <c r="EHG235" s="77"/>
      <c r="EHH235" s="77"/>
      <c r="EHI235" s="77"/>
      <c r="EHJ235" s="77"/>
      <c r="EHK235" s="77"/>
      <c r="EHL235" s="77"/>
      <c r="EHM235" s="77"/>
      <c r="EHN235" s="77"/>
      <c r="EHO235" s="77"/>
      <c r="EHP235" s="77"/>
      <c r="EHQ235" s="77"/>
      <c r="EHR235" s="77"/>
      <c r="EHS235" s="77"/>
      <c r="EHT235" s="77"/>
      <c r="EHU235" s="77"/>
      <c r="EHV235" s="77"/>
      <c r="EHW235" s="77"/>
      <c r="EHX235" s="77"/>
      <c r="EHY235" s="77"/>
      <c r="EHZ235" s="77"/>
      <c r="EIA235" s="77"/>
      <c r="EIB235" s="77"/>
      <c r="EIC235" s="77"/>
      <c r="EID235" s="77"/>
      <c r="EIE235" s="77"/>
      <c r="EIF235" s="77"/>
      <c r="EIG235" s="77"/>
      <c r="EIH235" s="77"/>
      <c r="EII235" s="77"/>
      <c r="EIJ235" s="77"/>
      <c r="EIK235" s="77"/>
      <c r="EIL235" s="77"/>
      <c r="EIM235" s="77"/>
      <c r="EIN235" s="77"/>
      <c r="EIO235" s="77"/>
      <c r="EIP235" s="77"/>
      <c r="EIQ235" s="77"/>
      <c r="EIR235" s="77"/>
      <c r="EIS235" s="77"/>
      <c r="EIT235" s="77"/>
      <c r="EIU235" s="77"/>
      <c r="EIV235" s="77"/>
      <c r="EIW235" s="77"/>
      <c r="EIX235" s="77"/>
      <c r="EIY235" s="77"/>
      <c r="EIZ235" s="77"/>
      <c r="EJA235" s="77"/>
      <c r="EJB235" s="77"/>
      <c r="EJC235" s="77"/>
      <c r="EJD235" s="77"/>
      <c r="EJE235" s="77"/>
      <c r="EJF235" s="77"/>
      <c r="EJG235" s="77"/>
      <c r="EJH235" s="77"/>
      <c r="EJI235" s="77"/>
      <c r="EJJ235" s="77"/>
      <c r="EJK235" s="77"/>
      <c r="EJL235" s="77"/>
      <c r="EJM235" s="77"/>
      <c r="EJN235" s="77"/>
      <c r="EJO235" s="77"/>
      <c r="EJP235" s="77"/>
      <c r="EJQ235" s="77"/>
      <c r="EJR235" s="77"/>
      <c r="EJS235" s="77"/>
      <c r="EJT235" s="77"/>
      <c r="EJU235" s="77"/>
      <c r="EJV235" s="77"/>
      <c r="EJW235" s="77"/>
      <c r="EJX235" s="77"/>
      <c r="EJY235" s="77"/>
      <c r="EJZ235" s="77"/>
      <c r="EKA235" s="77"/>
      <c r="EKB235" s="77"/>
      <c r="EKC235" s="77"/>
      <c r="EKD235" s="77"/>
      <c r="EKE235" s="77"/>
      <c r="EKF235" s="77"/>
      <c r="EKG235" s="77"/>
      <c r="EKH235" s="77"/>
      <c r="EKI235" s="77"/>
      <c r="EKJ235" s="77"/>
      <c r="EKK235" s="77"/>
      <c r="EKL235" s="77"/>
      <c r="EKM235" s="77"/>
      <c r="EKN235" s="77"/>
      <c r="EKO235" s="77"/>
      <c r="EKP235" s="77"/>
      <c r="EKQ235" s="77"/>
      <c r="EKR235" s="77"/>
      <c r="EKS235" s="77"/>
      <c r="EKT235" s="77"/>
      <c r="EKU235" s="77"/>
      <c r="EKV235" s="77"/>
      <c r="EKW235" s="77"/>
      <c r="EKX235" s="77"/>
      <c r="EKY235" s="77"/>
      <c r="EKZ235" s="77"/>
      <c r="ELA235" s="77"/>
      <c r="ELB235" s="77"/>
      <c r="ELC235" s="77"/>
      <c r="ELD235" s="77"/>
      <c r="ELE235" s="77"/>
      <c r="ELF235" s="77"/>
      <c r="ELG235" s="77"/>
      <c r="ELH235" s="77"/>
      <c r="ELI235" s="77"/>
      <c r="ELJ235" s="77"/>
      <c r="ELK235" s="77"/>
      <c r="ELL235" s="77"/>
      <c r="ELM235" s="77"/>
      <c r="ELN235" s="77"/>
      <c r="ELO235" s="77"/>
      <c r="ELP235" s="77"/>
      <c r="ELQ235" s="77"/>
      <c r="ELR235" s="77"/>
      <c r="ELS235" s="77"/>
      <c r="ELT235" s="77"/>
      <c r="ELU235" s="77"/>
      <c r="ELV235" s="77"/>
      <c r="ELW235" s="77"/>
      <c r="ELX235" s="77"/>
      <c r="ELY235" s="77"/>
      <c r="ELZ235" s="77"/>
      <c r="EMA235" s="77"/>
      <c r="EMB235" s="77"/>
      <c r="EMC235" s="77"/>
      <c r="EMD235" s="77"/>
      <c r="EME235" s="77"/>
      <c r="EMF235" s="77"/>
      <c r="EMG235" s="77"/>
      <c r="EMH235" s="77"/>
      <c r="EMI235" s="77"/>
      <c r="EMJ235" s="77"/>
      <c r="EMK235" s="77"/>
      <c r="EML235" s="77"/>
      <c r="EMM235" s="77"/>
      <c r="EMN235" s="77"/>
      <c r="EMO235" s="77"/>
      <c r="EMP235" s="77"/>
      <c r="EMQ235" s="77"/>
      <c r="EMR235" s="77"/>
      <c r="EMS235" s="77"/>
      <c r="EMT235" s="77"/>
      <c r="EMU235" s="77"/>
      <c r="EMV235" s="77"/>
      <c r="EMW235" s="77"/>
      <c r="EMX235" s="77"/>
      <c r="EMY235" s="77"/>
      <c r="EMZ235" s="77"/>
      <c r="ENA235" s="77"/>
      <c r="ENB235" s="77"/>
      <c r="ENC235" s="77"/>
      <c r="END235" s="77"/>
      <c r="ENE235" s="77"/>
      <c r="ENF235" s="77"/>
      <c r="ENG235" s="77"/>
      <c r="ENH235" s="77"/>
      <c r="ENI235" s="77"/>
      <c r="ENJ235" s="77"/>
      <c r="ENK235" s="77"/>
      <c r="ENL235" s="77"/>
      <c r="ENM235" s="77"/>
      <c r="ENN235" s="77"/>
      <c r="ENO235" s="77"/>
      <c r="ENP235" s="77"/>
      <c r="ENQ235" s="77"/>
      <c r="ENR235" s="77"/>
      <c r="ENS235" s="77"/>
      <c r="ENT235" s="77"/>
      <c r="ENU235" s="77"/>
      <c r="ENV235" s="77"/>
      <c r="ENW235" s="77"/>
      <c r="ENX235" s="77"/>
      <c r="ENY235" s="77"/>
      <c r="ENZ235" s="77"/>
      <c r="EOA235" s="77"/>
      <c r="EOB235" s="77"/>
      <c r="EOC235" s="77"/>
      <c r="EOD235" s="77"/>
      <c r="EOE235" s="77"/>
      <c r="EOF235" s="77"/>
      <c r="EOG235" s="77"/>
      <c r="EOH235" s="77"/>
      <c r="EOI235" s="77"/>
      <c r="EOJ235" s="77"/>
      <c r="EOK235" s="77"/>
      <c r="EOL235" s="77"/>
      <c r="EOM235" s="77"/>
      <c r="EON235" s="77"/>
      <c r="EOO235" s="77"/>
      <c r="EOP235" s="77"/>
      <c r="EOQ235" s="77"/>
      <c r="EOR235" s="77"/>
      <c r="EOS235" s="77"/>
      <c r="EOT235" s="77"/>
      <c r="EOU235" s="77"/>
      <c r="EOV235" s="77"/>
      <c r="EOW235" s="77"/>
      <c r="EOX235" s="77"/>
      <c r="EOY235" s="77"/>
      <c r="EOZ235" s="77"/>
      <c r="EPA235" s="77"/>
      <c r="EPB235" s="77"/>
      <c r="EPC235" s="77"/>
      <c r="EPD235" s="77"/>
      <c r="EPE235" s="77"/>
      <c r="EPF235" s="77"/>
      <c r="EPG235" s="77"/>
      <c r="EPH235" s="77"/>
      <c r="EPI235" s="77"/>
      <c r="EPJ235" s="77"/>
      <c r="EPK235" s="77"/>
      <c r="EPL235" s="77"/>
      <c r="EPM235" s="77"/>
      <c r="EPN235" s="77"/>
      <c r="EPO235" s="77"/>
      <c r="EPP235" s="77"/>
      <c r="EPQ235" s="77"/>
      <c r="EPR235" s="77"/>
      <c r="EPS235" s="77"/>
      <c r="EPT235" s="77"/>
      <c r="EPU235" s="77"/>
      <c r="EPV235" s="77"/>
      <c r="EPW235" s="77"/>
      <c r="EPX235" s="77"/>
      <c r="EPY235" s="77"/>
      <c r="EPZ235" s="77"/>
      <c r="EQA235" s="77"/>
      <c r="EQB235" s="77"/>
      <c r="EQC235" s="77"/>
      <c r="EQD235" s="77"/>
      <c r="EQE235" s="77"/>
      <c r="EQF235" s="77"/>
      <c r="EQG235" s="77"/>
      <c r="EQH235" s="77"/>
      <c r="EQI235" s="77"/>
      <c r="EQJ235" s="77"/>
      <c r="EQK235" s="77"/>
      <c r="EQL235" s="77"/>
      <c r="EQM235" s="77"/>
      <c r="EQN235" s="77"/>
      <c r="EQO235" s="77"/>
      <c r="EQP235" s="77"/>
      <c r="EQQ235" s="77"/>
      <c r="EQR235" s="77"/>
      <c r="EQS235" s="77"/>
      <c r="EQT235" s="77"/>
      <c r="EQU235" s="77"/>
      <c r="EQV235" s="77"/>
      <c r="EQW235" s="77"/>
      <c r="EQX235" s="77"/>
      <c r="EQY235" s="77"/>
      <c r="EQZ235" s="77"/>
      <c r="ERA235" s="77"/>
      <c r="ERB235" s="77"/>
      <c r="ERC235" s="77"/>
      <c r="ERD235" s="77"/>
      <c r="ERE235" s="77"/>
      <c r="ERF235" s="77"/>
      <c r="ERG235" s="77"/>
      <c r="ERH235" s="77"/>
      <c r="ERI235" s="77"/>
      <c r="ERJ235" s="77"/>
      <c r="ERK235" s="77"/>
      <c r="ERL235" s="77"/>
      <c r="ERM235" s="77"/>
      <c r="ERN235" s="77"/>
      <c r="ERO235" s="77"/>
      <c r="ERP235" s="77"/>
      <c r="ERQ235" s="77"/>
      <c r="ERR235" s="77"/>
      <c r="ERS235" s="77"/>
      <c r="ERT235" s="77"/>
      <c r="ERU235" s="77"/>
      <c r="ERV235" s="77"/>
      <c r="ERW235" s="77"/>
      <c r="ERX235" s="77"/>
      <c r="ERY235" s="77"/>
      <c r="ERZ235" s="77"/>
      <c r="ESA235" s="77"/>
      <c r="ESB235" s="77"/>
      <c r="ESC235" s="77"/>
      <c r="ESD235" s="77"/>
      <c r="ESE235" s="77"/>
      <c r="ESF235" s="77"/>
      <c r="ESG235" s="77"/>
      <c r="ESH235" s="77"/>
      <c r="ESI235" s="77"/>
      <c r="ESJ235" s="77"/>
      <c r="ESK235" s="77"/>
      <c r="ESL235" s="77"/>
      <c r="ESM235" s="77"/>
      <c r="ESN235" s="77"/>
      <c r="ESO235" s="77"/>
      <c r="ESP235" s="77"/>
      <c r="ESQ235" s="77"/>
      <c r="ESR235" s="77"/>
      <c r="ESS235" s="77"/>
      <c r="EST235" s="77"/>
      <c r="ESU235" s="77"/>
      <c r="ESV235" s="77"/>
      <c r="ESW235" s="77"/>
      <c r="ESX235" s="77"/>
      <c r="ESY235" s="77"/>
      <c r="ESZ235" s="77"/>
      <c r="ETA235" s="77"/>
      <c r="ETB235" s="77"/>
      <c r="ETC235" s="77"/>
      <c r="ETD235" s="77"/>
      <c r="ETE235" s="77"/>
      <c r="ETF235" s="77"/>
      <c r="ETG235" s="77"/>
      <c r="ETH235" s="77"/>
      <c r="ETI235" s="77"/>
      <c r="ETJ235" s="77"/>
      <c r="ETK235" s="77"/>
      <c r="ETL235" s="77"/>
      <c r="ETM235" s="77"/>
      <c r="ETN235" s="77"/>
      <c r="ETO235" s="77"/>
      <c r="ETP235" s="77"/>
      <c r="ETQ235" s="77"/>
      <c r="ETR235" s="77"/>
      <c r="ETS235" s="77"/>
      <c r="ETT235" s="77"/>
      <c r="ETU235" s="77"/>
      <c r="ETV235" s="77"/>
      <c r="ETW235" s="77"/>
      <c r="ETX235" s="77"/>
      <c r="ETY235" s="77"/>
      <c r="ETZ235" s="77"/>
      <c r="EUA235" s="77"/>
      <c r="EUB235" s="77"/>
      <c r="EUC235" s="77"/>
      <c r="EUD235" s="77"/>
      <c r="EUE235" s="77"/>
      <c r="EUF235" s="77"/>
      <c r="EUG235" s="77"/>
      <c r="EUH235" s="77"/>
      <c r="EUI235" s="77"/>
      <c r="EUJ235" s="77"/>
      <c r="EUK235" s="77"/>
      <c r="EUL235" s="77"/>
      <c r="EUM235" s="77"/>
      <c r="EUN235" s="77"/>
      <c r="EUO235" s="77"/>
      <c r="EUP235" s="77"/>
      <c r="EUQ235" s="77"/>
      <c r="EUR235" s="77"/>
      <c r="EUS235" s="77"/>
      <c r="EUT235" s="77"/>
      <c r="EUU235" s="77"/>
      <c r="EUV235" s="77"/>
      <c r="EUW235" s="77"/>
      <c r="EUX235" s="77"/>
      <c r="EUY235" s="77"/>
      <c r="EUZ235" s="77"/>
      <c r="EVA235" s="77"/>
      <c r="EVB235" s="77"/>
      <c r="EVC235" s="77"/>
      <c r="EVD235" s="77"/>
      <c r="EVE235" s="77"/>
      <c r="EVF235" s="77"/>
      <c r="EVG235" s="77"/>
      <c r="EVH235" s="77"/>
      <c r="EVI235" s="77"/>
      <c r="EVJ235" s="77"/>
      <c r="EVK235" s="77"/>
      <c r="EVL235" s="77"/>
      <c r="EVM235" s="77"/>
      <c r="EVN235" s="77"/>
      <c r="EVO235" s="77"/>
      <c r="EVP235" s="77"/>
      <c r="EVQ235" s="77"/>
      <c r="EVR235" s="77"/>
      <c r="EVS235" s="77"/>
      <c r="EVT235" s="77"/>
      <c r="EVU235" s="77"/>
      <c r="EVV235" s="77"/>
      <c r="EVW235" s="77"/>
      <c r="EVX235" s="77"/>
      <c r="EVY235" s="77"/>
      <c r="EVZ235" s="77"/>
      <c r="EWA235" s="77"/>
      <c r="EWB235" s="77"/>
      <c r="EWC235" s="77"/>
      <c r="EWD235" s="77"/>
      <c r="EWE235" s="77"/>
      <c r="EWF235" s="77"/>
      <c r="EWG235" s="77"/>
      <c r="EWH235" s="77"/>
      <c r="EWI235" s="77"/>
      <c r="EWJ235" s="77"/>
      <c r="EWK235" s="77"/>
      <c r="EWL235" s="77"/>
      <c r="EWM235" s="77"/>
      <c r="EWN235" s="77"/>
      <c r="EWO235" s="77"/>
      <c r="EWP235" s="77"/>
      <c r="EWQ235" s="77"/>
      <c r="EWR235" s="77"/>
      <c r="EWS235" s="77"/>
      <c r="EWT235" s="77"/>
      <c r="EWU235" s="77"/>
      <c r="EWV235" s="77"/>
      <c r="EWW235" s="77"/>
      <c r="EWX235" s="77"/>
      <c r="EWY235" s="77"/>
      <c r="EWZ235" s="77"/>
      <c r="EXA235" s="77"/>
      <c r="EXB235" s="77"/>
      <c r="EXC235" s="77"/>
      <c r="EXD235" s="77"/>
      <c r="EXE235" s="77"/>
      <c r="EXF235" s="77"/>
      <c r="EXG235" s="77"/>
      <c r="EXH235" s="77"/>
      <c r="EXI235" s="77"/>
      <c r="EXJ235" s="77"/>
      <c r="EXK235" s="77"/>
      <c r="EXL235" s="77"/>
      <c r="EXM235" s="77"/>
      <c r="EXN235" s="77"/>
      <c r="EXO235" s="77"/>
      <c r="EXP235" s="77"/>
      <c r="EXQ235" s="77"/>
      <c r="EXR235" s="77"/>
      <c r="EXS235" s="77"/>
      <c r="EXT235" s="77"/>
      <c r="EXU235" s="77"/>
      <c r="EXV235" s="77"/>
      <c r="EXW235" s="77"/>
      <c r="EXX235" s="77"/>
      <c r="EXY235" s="77"/>
      <c r="EXZ235" s="77"/>
      <c r="EYA235" s="77"/>
      <c r="EYB235" s="77"/>
      <c r="EYC235" s="77"/>
      <c r="EYD235" s="77"/>
      <c r="EYE235" s="77"/>
      <c r="EYF235" s="77"/>
      <c r="EYG235" s="77"/>
      <c r="EYH235" s="77"/>
      <c r="EYI235" s="77"/>
      <c r="EYJ235" s="77"/>
      <c r="EYK235" s="77"/>
      <c r="EYL235" s="77"/>
      <c r="EYM235" s="77"/>
      <c r="EYN235" s="77"/>
      <c r="EYO235" s="77"/>
      <c r="EYP235" s="77"/>
      <c r="EYQ235" s="77"/>
      <c r="EYR235" s="77"/>
      <c r="EYS235" s="77"/>
      <c r="EYT235" s="77"/>
      <c r="EYU235" s="77"/>
      <c r="EYV235" s="77"/>
      <c r="EYW235" s="77"/>
      <c r="EYX235" s="77"/>
      <c r="EYY235" s="77"/>
      <c r="EYZ235" s="77"/>
      <c r="EZA235" s="77"/>
      <c r="EZB235" s="77"/>
      <c r="EZC235" s="77"/>
      <c r="EZD235" s="77"/>
      <c r="EZE235" s="77"/>
      <c r="EZF235" s="77"/>
      <c r="EZG235" s="77"/>
      <c r="EZH235" s="77"/>
      <c r="EZI235" s="77"/>
      <c r="EZJ235" s="77"/>
      <c r="EZK235" s="77"/>
      <c r="EZL235" s="77"/>
      <c r="EZM235" s="77"/>
      <c r="EZN235" s="77"/>
      <c r="EZO235" s="77"/>
      <c r="EZP235" s="77"/>
      <c r="EZQ235" s="77"/>
      <c r="EZR235" s="77"/>
      <c r="EZS235" s="77"/>
      <c r="EZT235" s="77"/>
      <c r="EZU235" s="77"/>
      <c r="EZV235" s="77"/>
      <c r="EZW235" s="77"/>
      <c r="EZX235" s="77"/>
      <c r="EZY235" s="77"/>
      <c r="EZZ235" s="77"/>
      <c r="FAA235" s="77"/>
      <c r="FAB235" s="77"/>
      <c r="FAC235" s="77"/>
      <c r="FAD235" s="77"/>
      <c r="FAE235" s="77"/>
      <c r="FAF235" s="77"/>
      <c r="FAG235" s="77"/>
      <c r="FAH235" s="77"/>
      <c r="FAI235" s="77"/>
      <c r="FAJ235" s="77"/>
      <c r="FAK235" s="77"/>
      <c r="FAL235" s="77"/>
      <c r="FAM235" s="77"/>
      <c r="FAN235" s="77"/>
      <c r="FAO235" s="77"/>
      <c r="FAP235" s="77"/>
      <c r="FAQ235" s="77"/>
      <c r="FAR235" s="77"/>
      <c r="FAS235" s="77"/>
      <c r="FAT235" s="77"/>
      <c r="FAU235" s="77"/>
      <c r="FAV235" s="77"/>
      <c r="FAW235" s="77"/>
      <c r="FAX235" s="77"/>
      <c r="FAY235" s="77"/>
      <c r="FAZ235" s="77"/>
      <c r="FBA235" s="77"/>
      <c r="FBB235" s="77"/>
      <c r="FBC235" s="77"/>
      <c r="FBD235" s="77"/>
      <c r="FBE235" s="77"/>
      <c r="FBF235" s="77"/>
      <c r="FBG235" s="77"/>
      <c r="FBH235" s="77"/>
      <c r="FBI235" s="77"/>
      <c r="FBJ235" s="77"/>
      <c r="FBK235" s="77"/>
      <c r="FBL235" s="77"/>
      <c r="FBM235" s="77"/>
      <c r="FBN235" s="77"/>
      <c r="FBO235" s="77"/>
      <c r="FBP235" s="77"/>
      <c r="FBQ235" s="77"/>
      <c r="FBR235" s="77"/>
      <c r="FBS235" s="77"/>
      <c r="FBT235" s="77"/>
      <c r="FBU235" s="77"/>
      <c r="FBV235" s="77"/>
      <c r="FBW235" s="77"/>
      <c r="FBX235" s="77"/>
      <c r="FBY235" s="77"/>
      <c r="FBZ235" s="77"/>
      <c r="FCA235" s="77"/>
      <c r="FCB235" s="77"/>
      <c r="FCC235" s="77"/>
      <c r="FCD235" s="77"/>
      <c r="FCE235" s="77"/>
      <c r="FCF235" s="77"/>
      <c r="FCG235" s="77"/>
      <c r="FCH235" s="77"/>
      <c r="FCI235" s="77"/>
      <c r="FCJ235" s="77"/>
      <c r="FCK235" s="77"/>
      <c r="FCL235" s="77"/>
      <c r="FCM235" s="77"/>
      <c r="FCN235" s="77"/>
      <c r="FCO235" s="77"/>
      <c r="FCP235" s="77"/>
      <c r="FCQ235" s="77"/>
      <c r="FCR235" s="77"/>
      <c r="FCS235" s="77"/>
      <c r="FCT235" s="77"/>
      <c r="FCU235" s="77"/>
      <c r="FCV235" s="77"/>
      <c r="FCW235" s="77"/>
      <c r="FCX235" s="77"/>
      <c r="FCY235" s="77"/>
      <c r="FCZ235" s="77"/>
      <c r="FDA235" s="77"/>
      <c r="FDB235" s="77"/>
      <c r="FDC235" s="77"/>
      <c r="FDD235" s="77"/>
      <c r="FDE235" s="77"/>
      <c r="FDF235" s="77"/>
      <c r="FDG235" s="77"/>
      <c r="FDH235" s="77"/>
      <c r="FDI235" s="77"/>
      <c r="FDJ235" s="77"/>
      <c r="FDK235" s="77"/>
      <c r="FDL235" s="77"/>
      <c r="FDM235" s="77"/>
      <c r="FDN235" s="77"/>
      <c r="FDO235" s="77"/>
      <c r="FDP235" s="77"/>
      <c r="FDQ235" s="77"/>
      <c r="FDR235" s="77"/>
      <c r="FDS235" s="77"/>
      <c r="FDT235" s="77"/>
      <c r="FDU235" s="77"/>
      <c r="FDV235" s="77"/>
      <c r="FDW235" s="77"/>
      <c r="FDX235" s="77"/>
      <c r="FDY235" s="77"/>
      <c r="FDZ235" s="77"/>
      <c r="FEA235" s="77"/>
      <c r="FEB235" s="77"/>
      <c r="FEC235" s="77"/>
      <c r="FED235" s="77"/>
      <c r="FEE235" s="77"/>
      <c r="FEF235" s="77"/>
      <c r="FEG235" s="77"/>
      <c r="FEH235" s="77"/>
      <c r="FEI235" s="77"/>
      <c r="FEJ235" s="77"/>
      <c r="FEK235" s="77"/>
      <c r="FEL235" s="77"/>
      <c r="FEM235" s="77"/>
      <c r="FEN235" s="77"/>
      <c r="FEO235" s="77"/>
      <c r="FEP235" s="77"/>
      <c r="FEQ235" s="77"/>
      <c r="FER235" s="77"/>
      <c r="FES235" s="77"/>
      <c r="FET235" s="77"/>
      <c r="FEU235" s="77"/>
      <c r="FEV235" s="77"/>
      <c r="FEW235" s="77"/>
      <c r="FEX235" s="77"/>
      <c r="FEY235" s="77"/>
      <c r="FEZ235" s="77"/>
      <c r="FFA235" s="77"/>
      <c r="FFB235" s="77"/>
      <c r="FFC235" s="77"/>
      <c r="FFD235" s="77"/>
      <c r="FFE235" s="77"/>
      <c r="FFF235" s="77"/>
      <c r="FFG235" s="77"/>
      <c r="FFH235" s="77"/>
      <c r="FFI235" s="77"/>
      <c r="FFJ235" s="77"/>
      <c r="FFK235" s="77"/>
      <c r="FFL235" s="77"/>
      <c r="FFM235" s="77"/>
      <c r="FFN235" s="77"/>
      <c r="FFO235" s="77"/>
      <c r="FFP235" s="77"/>
      <c r="FFQ235" s="77"/>
      <c r="FFR235" s="77"/>
      <c r="FFS235" s="77"/>
      <c r="FFT235" s="77"/>
      <c r="FFU235" s="77"/>
      <c r="FFV235" s="77"/>
      <c r="FFW235" s="77"/>
      <c r="FFX235" s="77"/>
      <c r="FFY235" s="77"/>
      <c r="FFZ235" s="77"/>
      <c r="FGA235" s="77"/>
      <c r="FGB235" s="77"/>
      <c r="FGC235" s="77"/>
      <c r="FGD235" s="77"/>
      <c r="FGE235" s="77"/>
      <c r="FGF235" s="77"/>
      <c r="FGG235" s="77"/>
      <c r="FGH235" s="77"/>
      <c r="FGI235" s="77"/>
      <c r="FGJ235" s="77"/>
      <c r="FGK235" s="77"/>
      <c r="FGL235" s="77"/>
      <c r="FGM235" s="77"/>
      <c r="FGN235" s="77"/>
      <c r="FGO235" s="77"/>
      <c r="FGP235" s="77"/>
      <c r="FGQ235" s="77"/>
      <c r="FGR235" s="77"/>
      <c r="FGS235" s="77"/>
      <c r="FGT235" s="77"/>
      <c r="FGU235" s="77"/>
      <c r="FGV235" s="77"/>
      <c r="FGW235" s="77"/>
      <c r="FGX235" s="77"/>
      <c r="FGY235" s="77"/>
      <c r="FGZ235" s="77"/>
      <c r="FHA235" s="77"/>
      <c r="FHB235" s="77"/>
      <c r="FHC235" s="77"/>
      <c r="FHD235" s="77"/>
      <c r="FHE235" s="77"/>
      <c r="FHF235" s="77"/>
      <c r="FHG235" s="77"/>
      <c r="FHH235" s="77"/>
      <c r="FHI235" s="77"/>
      <c r="FHJ235" s="77"/>
      <c r="FHK235" s="77"/>
      <c r="FHL235" s="77"/>
      <c r="FHM235" s="77"/>
      <c r="FHN235" s="77"/>
      <c r="FHO235" s="77"/>
      <c r="FHP235" s="77"/>
      <c r="FHQ235" s="77"/>
      <c r="FHR235" s="77"/>
      <c r="FHS235" s="77"/>
      <c r="FHT235" s="77"/>
      <c r="FHU235" s="77"/>
      <c r="FHV235" s="77"/>
      <c r="FHW235" s="77"/>
      <c r="FHX235" s="77"/>
      <c r="FHY235" s="77"/>
      <c r="FHZ235" s="77"/>
      <c r="FIA235" s="77"/>
      <c r="FIB235" s="77"/>
      <c r="FIC235" s="77"/>
      <c r="FID235" s="77"/>
      <c r="FIE235" s="77"/>
      <c r="FIF235" s="77"/>
      <c r="FIG235" s="77"/>
      <c r="FIH235" s="77"/>
      <c r="FII235" s="77"/>
      <c r="FIJ235" s="77"/>
      <c r="FIK235" s="77"/>
      <c r="FIL235" s="77"/>
      <c r="FIM235" s="77"/>
      <c r="FIN235" s="77"/>
      <c r="FIO235" s="77"/>
      <c r="FIP235" s="77"/>
      <c r="FIQ235" s="77"/>
      <c r="FIR235" s="77"/>
      <c r="FIS235" s="77"/>
      <c r="FIT235" s="77"/>
      <c r="FIU235" s="77"/>
      <c r="FIV235" s="77"/>
      <c r="FIW235" s="77"/>
      <c r="FIX235" s="77"/>
      <c r="FIY235" s="77"/>
      <c r="FIZ235" s="77"/>
      <c r="FJA235" s="77"/>
      <c r="FJB235" s="77"/>
      <c r="FJC235" s="77"/>
      <c r="FJD235" s="77"/>
      <c r="FJE235" s="77"/>
      <c r="FJF235" s="77"/>
      <c r="FJG235" s="77"/>
      <c r="FJH235" s="77"/>
      <c r="FJI235" s="77"/>
      <c r="FJJ235" s="77"/>
      <c r="FJK235" s="77"/>
      <c r="FJL235" s="77"/>
      <c r="FJM235" s="77"/>
      <c r="FJN235" s="77"/>
      <c r="FJO235" s="77"/>
      <c r="FJP235" s="77"/>
      <c r="FJQ235" s="77"/>
      <c r="FJR235" s="77"/>
      <c r="FJS235" s="77"/>
      <c r="FJT235" s="77"/>
      <c r="FJU235" s="77"/>
      <c r="FJV235" s="77"/>
      <c r="FJW235" s="77"/>
      <c r="FJX235" s="77"/>
      <c r="FJY235" s="77"/>
      <c r="FJZ235" s="77"/>
      <c r="FKA235" s="77"/>
      <c r="FKB235" s="77"/>
      <c r="FKC235" s="77"/>
      <c r="FKD235" s="77"/>
      <c r="FKE235" s="77"/>
      <c r="FKF235" s="77"/>
      <c r="FKG235" s="77"/>
      <c r="FKH235" s="77"/>
      <c r="FKI235" s="77"/>
      <c r="FKJ235" s="77"/>
      <c r="FKK235" s="77"/>
      <c r="FKL235" s="77"/>
      <c r="FKM235" s="77"/>
      <c r="FKN235" s="77"/>
      <c r="FKO235" s="77"/>
      <c r="FKP235" s="77"/>
      <c r="FKQ235" s="77"/>
      <c r="FKR235" s="77"/>
      <c r="FKS235" s="77"/>
      <c r="FKT235" s="77"/>
      <c r="FKU235" s="77"/>
      <c r="FKV235" s="77"/>
      <c r="FKW235" s="77"/>
      <c r="FKX235" s="77"/>
      <c r="FKY235" s="77"/>
      <c r="FKZ235" s="77"/>
      <c r="FLA235" s="77"/>
      <c r="FLB235" s="77"/>
      <c r="FLC235" s="77"/>
      <c r="FLD235" s="77"/>
      <c r="FLE235" s="77"/>
      <c r="FLF235" s="77"/>
      <c r="FLG235" s="77"/>
      <c r="FLH235" s="77"/>
      <c r="FLI235" s="77"/>
      <c r="FLJ235" s="77"/>
      <c r="FLK235" s="77"/>
      <c r="FLL235" s="77"/>
      <c r="FLM235" s="77"/>
      <c r="FLN235" s="77"/>
      <c r="FLO235" s="77"/>
      <c r="FLP235" s="77"/>
      <c r="FLQ235" s="77"/>
      <c r="FLR235" s="77"/>
      <c r="FLS235" s="77"/>
      <c r="FLT235" s="77"/>
      <c r="FLU235" s="77"/>
      <c r="FLV235" s="77"/>
      <c r="FLW235" s="77"/>
      <c r="FLX235" s="77"/>
      <c r="FLY235" s="77"/>
      <c r="FLZ235" s="77"/>
      <c r="FMA235" s="77"/>
      <c r="FMB235" s="77"/>
      <c r="FMC235" s="77"/>
      <c r="FMD235" s="77"/>
      <c r="FME235" s="77"/>
      <c r="FMF235" s="77"/>
      <c r="FMG235" s="77"/>
      <c r="FMH235" s="77"/>
      <c r="FMI235" s="77"/>
      <c r="FMJ235" s="77"/>
      <c r="FMK235" s="77"/>
      <c r="FML235" s="77"/>
      <c r="FMM235" s="77"/>
      <c r="FMN235" s="77"/>
      <c r="FMO235" s="77"/>
      <c r="FMP235" s="77"/>
      <c r="FMQ235" s="77"/>
      <c r="FMR235" s="77"/>
      <c r="FMS235" s="77"/>
      <c r="FMT235" s="77"/>
      <c r="FMU235" s="77"/>
      <c r="FMV235" s="77"/>
      <c r="FMW235" s="77"/>
      <c r="FMX235" s="77"/>
      <c r="FMY235" s="77"/>
      <c r="FMZ235" s="77"/>
      <c r="FNA235" s="77"/>
      <c r="FNB235" s="77"/>
      <c r="FNC235" s="77"/>
      <c r="FND235" s="77"/>
      <c r="FNE235" s="77"/>
      <c r="FNF235" s="77"/>
      <c r="FNG235" s="77"/>
      <c r="FNH235" s="77"/>
      <c r="FNI235" s="77"/>
      <c r="FNJ235" s="77"/>
      <c r="FNK235" s="77"/>
      <c r="FNL235" s="77"/>
      <c r="FNM235" s="77"/>
      <c r="FNN235" s="77"/>
      <c r="FNO235" s="77"/>
      <c r="FNP235" s="77"/>
      <c r="FNQ235" s="77"/>
      <c r="FNR235" s="77"/>
      <c r="FNS235" s="77"/>
      <c r="FNT235" s="77"/>
      <c r="FNU235" s="77"/>
      <c r="FNV235" s="77"/>
      <c r="FNW235" s="77"/>
      <c r="FNX235" s="77"/>
      <c r="FNY235" s="77"/>
      <c r="FNZ235" s="77"/>
      <c r="FOA235" s="77"/>
      <c r="FOB235" s="77"/>
      <c r="FOC235" s="77"/>
      <c r="FOD235" s="77"/>
      <c r="FOE235" s="77"/>
      <c r="FOF235" s="77"/>
      <c r="FOG235" s="77"/>
      <c r="FOH235" s="77"/>
      <c r="FOI235" s="77"/>
      <c r="FOJ235" s="77"/>
      <c r="FOK235" s="77"/>
      <c r="FOL235" s="77"/>
      <c r="FOM235" s="77"/>
      <c r="FON235" s="77"/>
      <c r="FOO235" s="77"/>
      <c r="FOP235" s="77"/>
      <c r="FOQ235" s="77"/>
      <c r="FOR235" s="77"/>
      <c r="FOS235" s="77"/>
      <c r="FOT235" s="77"/>
      <c r="FOU235" s="77"/>
      <c r="FOV235" s="77"/>
      <c r="FOW235" s="77"/>
      <c r="FOX235" s="77"/>
      <c r="FOY235" s="77"/>
      <c r="FOZ235" s="77"/>
      <c r="FPA235" s="77"/>
      <c r="FPB235" s="77"/>
      <c r="FPC235" s="77"/>
      <c r="FPD235" s="77"/>
      <c r="FPE235" s="77"/>
      <c r="FPF235" s="77"/>
      <c r="FPG235" s="77"/>
      <c r="FPH235" s="77"/>
      <c r="FPI235" s="77"/>
      <c r="FPJ235" s="77"/>
      <c r="FPK235" s="77"/>
      <c r="FPL235" s="77"/>
      <c r="FPM235" s="77"/>
      <c r="FPN235" s="77"/>
      <c r="FPO235" s="77"/>
      <c r="FPP235" s="77"/>
      <c r="FPQ235" s="77"/>
      <c r="FPR235" s="77"/>
      <c r="FPS235" s="77"/>
      <c r="FPT235" s="77"/>
      <c r="FPU235" s="77"/>
      <c r="FPV235" s="77"/>
      <c r="FPW235" s="77"/>
      <c r="FPX235" s="77"/>
      <c r="FPY235" s="77"/>
      <c r="FPZ235" s="77"/>
      <c r="FQA235" s="77"/>
      <c r="FQB235" s="77"/>
      <c r="FQC235" s="77"/>
      <c r="FQD235" s="77"/>
      <c r="FQE235" s="77"/>
      <c r="FQF235" s="77"/>
      <c r="FQG235" s="77"/>
      <c r="FQH235" s="77"/>
      <c r="FQI235" s="77"/>
      <c r="FQJ235" s="77"/>
      <c r="FQK235" s="77"/>
      <c r="FQL235" s="77"/>
      <c r="FQM235" s="77"/>
      <c r="FQN235" s="77"/>
      <c r="FQO235" s="77"/>
      <c r="FQP235" s="77"/>
      <c r="FQQ235" s="77"/>
      <c r="FQR235" s="77"/>
      <c r="FQS235" s="77"/>
      <c r="FQT235" s="77"/>
      <c r="FQU235" s="77"/>
      <c r="FQV235" s="77"/>
      <c r="FQW235" s="77"/>
      <c r="FQX235" s="77"/>
      <c r="FQY235" s="77"/>
      <c r="FQZ235" s="77"/>
      <c r="FRA235" s="77"/>
      <c r="FRB235" s="77"/>
      <c r="FRC235" s="77"/>
      <c r="FRD235" s="77"/>
      <c r="FRE235" s="77"/>
      <c r="FRF235" s="77"/>
      <c r="FRG235" s="77"/>
      <c r="FRH235" s="77"/>
      <c r="FRI235" s="77"/>
      <c r="FRJ235" s="77"/>
      <c r="FRK235" s="77"/>
      <c r="FRL235" s="77"/>
      <c r="FRM235" s="77"/>
      <c r="FRN235" s="77"/>
      <c r="FRO235" s="77"/>
      <c r="FRP235" s="77"/>
      <c r="FRQ235" s="77"/>
      <c r="FRR235" s="77"/>
      <c r="FRS235" s="77"/>
      <c r="FRT235" s="77"/>
      <c r="FRU235" s="77"/>
      <c r="FRV235" s="77"/>
      <c r="FRW235" s="77"/>
      <c r="FRX235" s="77"/>
      <c r="FRY235" s="77"/>
      <c r="FRZ235" s="77"/>
      <c r="FSA235" s="77"/>
      <c r="FSB235" s="77"/>
      <c r="FSC235" s="77"/>
      <c r="FSD235" s="77"/>
      <c r="FSE235" s="77"/>
      <c r="FSF235" s="77"/>
      <c r="FSG235" s="77"/>
      <c r="FSH235" s="77"/>
      <c r="FSI235" s="77"/>
      <c r="FSJ235" s="77"/>
      <c r="FSK235" s="77"/>
      <c r="FSL235" s="77"/>
      <c r="FSM235" s="77"/>
      <c r="FSN235" s="77"/>
      <c r="FSO235" s="77"/>
      <c r="FSP235" s="77"/>
      <c r="FSQ235" s="77"/>
      <c r="FSR235" s="77"/>
      <c r="FSS235" s="77"/>
      <c r="FST235" s="77"/>
      <c r="FSU235" s="77"/>
      <c r="FSV235" s="77"/>
      <c r="FSW235" s="77"/>
      <c r="FSX235" s="77"/>
      <c r="FSY235" s="77"/>
      <c r="FSZ235" s="77"/>
      <c r="FTA235" s="77"/>
      <c r="FTB235" s="77"/>
      <c r="FTC235" s="77"/>
      <c r="FTD235" s="77"/>
      <c r="FTE235" s="77"/>
      <c r="FTF235" s="77"/>
      <c r="FTG235" s="77"/>
      <c r="FTH235" s="77"/>
      <c r="FTI235" s="77"/>
      <c r="FTJ235" s="77"/>
      <c r="FTK235" s="77"/>
      <c r="FTL235" s="77"/>
      <c r="FTM235" s="77"/>
      <c r="FTN235" s="77"/>
      <c r="FTO235" s="77"/>
      <c r="FTP235" s="77"/>
      <c r="FTQ235" s="77"/>
      <c r="FTR235" s="77"/>
      <c r="FTS235" s="77"/>
      <c r="FTT235" s="77"/>
      <c r="FTU235" s="77"/>
      <c r="FTV235" s="77"/>
      <c r="FTW235" s="77"/>
      <c r="FTX235" s="77"/>
      <c r="FTY235" s="77"/>
      <c r="FTZ235" s="77"/>
      <c r="FUA235" s="77"/>
      <c r="FUB235" s="77"/>
      <c r="FUC235" s="77"/>
      <c r="FUD235" s="77"/>
      <c r="FUE235" s="77"/>
      <c r="FUF235" s="77"/>
      <c r="FUG235" s="77"/>
      <c r="FUH235" s="77"/>
      <c r="FUI235" s="77"/>
      <c r="FUJ235" s="77"/>
      <c r="FUK235" s="77"/>
      <c r="FUL235" s="77"/>
      <c r="FUM235" s="77"/>
      <c r="FUN235" s="77"/>
      <c r="FUO235" s="77"/>
      <c r="FUP235" s="77"/>
      <c r="FUQ235" s="77"/>
      <c r="FUR235" s="77"/>
      <c r="FUS235" s="77"/>
      <c r="FUT235" s="77"/>
      <c r="FUU235" s="77"/>
      <c r="FUV235" s="77"/>
      <c r="FUW235" s="77"/>
      <c r="FUX235" s="77"/>
      <c r="FUY235" s="77"/>
      <c r="FUZ235" s="77"/>
      <c r="FVA235" s="77"/>
      <c r="FVB235" s="77"/>
      <c r="FVC235" s="77"/>
      <c r="FVD235" s="77"/>
      <c r="FVE235" s="77"/>
      <c r="FVF235" s="77"/>
      <c r="FVG235" s="77"/>
      <c r="FVH235" s="77"/>
      <c r="FVI235" s="77"/>
      <c r="FVJ235" s="77"/>
      <c r="FVK235" s="77"/>
      <c r="FVL235" s="77"/>
      <c r="FVM235" s="77"/>
      <c r="FVN235" s="77"/>
      <c r="FVO235" s="77"/>
      <c r="FVP235" s="77"/>
      <c r="FVQ235" s="77"/>
      <c r="FVR235" s="77"/>
      <c r="FVS235" s="77"/>
      <c r="FVT235" s="77"/>
      <c r="FVU235" s="77"/>
      <c r="FVV235" s="77"/>
      <c r="FVW235" s="77"/>
      <c r="FVX235" s="77"/>
      <c r="FVY235" s="77"/>
      <c r="FVZ235" s="77"/>
      <c r="FWA235" s="77"/>
      <c r="FWB235" s="77"/>
      <c r="FWC235" s="77"/>
      <c r="FWD235" s="77"/>
      <c r="FWE235" s="77"/>
      <c r="FWF235" s="77"/>
      <c r="FWG235" s="77"/>
      <c r="FWH235" s="77"/>
      <c r="FWI235" s="77"/>
      <c r="FWJ235" s="77"/>
      <c r="FWK235" s="77"/>
      <c r="FWL235" s="77"/>
      <c r="FWM235" s="77"/>
      <c r="FWN235" s="77"/>
      <c r="FWO235" s="77"/>
      <c r="FWP235" s="77"/>
      <c r="FWQ235" s="77"/>
      <c r="FWR235" s="77"/>
      <c r="FWS235" s="77"/>
      <c r="FWT235" s="77"/>
      <c r="FWU235" s="77"/>
      <c r="FWV235" s="77"/>
      <c r="FWW235" s="77"/>
      <c r="FWX235" s="77"/>
      <c r="FWY235" s="77"/>
      <c r="FWZ235" s="77"/>
      <c r="FXA235" s="77"/>
      <c r="FXB235" s="77"/>
      <c r="FXC235" s="77"/>
      <c r="FXD235" s="77"/>
      <c r="FXE235" s="77"/>
      <c r="FXF235" s="77"/>
      <c r="FXG235" s="77"/>
      <c r="FXH235" s="77"/>
      <c r="FXI235" s="77"/>
      <c r="FXJ235" s="77"/>
      <c r="FXK235" s="77"/>
      <c r="FXL235" s="77"/>
      <c r="FXM235" s="77"/>
      <c r="FXN235" s="77"/>
      <c r="FXO235" s="77"/>
      <c r="FXP235" s="77"/>
      <c r="FXQ235" s="77"/>
      <c r="FXR235" s="77"/>
      <c r="FXS235" s="77"/>
      <c r="FXT235" s="77"/>
      <c r="FXU235" s="77"/>
      <c r="FXV235" s="77"/>
      <c r="FXW235" s="77"/>
      <c r="FXX235" s="77"/>
      <c r="FXY235" s="77"/>
      <c r="FXZ235" s="77"/>
      <c r="FYA235" s="77"/>
      <c r="FYB235" s="77"/>
      <c r="FYC235" s="77"/>
      <c r="FYD235" s="77"/>
      <c r="FYE235" s="77"/>
      <c r="FYF235" s="77"/>
      <c r="FYG235" s="77"/>
      <c r="FYH235" s="77"/>
      <c r="FYI235" s="77"/>
      <c r="FYJ235" s="77"/>
      <c r="FYK235" s="77"/>
      <c r="FYL235" s="77"/>
      <c r="FYM235" s="77"/>
      <c r="FYN235" s="77"/>
      <c r="FYO235" s="77"/>
      <c r="FYP235" s="77"/>
      <c r="FYQ235" s="77"/>
      <c r="FYR235" s="77"/>
      <c r="FYS235" s="77"/>
      <c r="FYT235" s="77"/>
      <c r="FYU235" s="77"/>
      <c r="FYV235" s="77"/>
      <c r="FYW235" s="77"/>
      <c r="FYX235" s="77"/>
      <c r="FYY235" s="77"/>
      <c r="FYZ235" s="77"/>
      <c r="FZA235" s="77"/>
      <c r="FZB235" s="77"/>
      <c r="FZC235" s="77"/>
      <c r="FZD235" s="77"/>
      <c r="FZE235" s="77"/>
      <c r="FZF235" s="77"/>
      <c r="FZG235" s="77"/>
      <c r="FZH235" s="77"/>
      <c r="FZI235" s="77"/>
      <c r="FZJ235" s="77"/>
      <c r="FZK235" s="77"/>
      <c r="FZL235" s="77"/>
      <c r="FZM235" s="77"/>
      <c r="FZN235" s="77"/>
      <c r="FZO235" s="77"/>
      <c r="FZP235" s="77"/>
      <c r="FZQ235" s="77"/>
      <c r="FZR235" s="77"/>
      <c r="FZS235" s="77"/>
      <c r="FZT235" s="77"/>
      <c r="FZU235" s="77"/>
      <c r="FZV235" s="77"/>
      <c r="FZW235" s="77"/>
      <c r="FZX235" s="77"/>
      <c r="FZY235" s="77"/>
      <c r="FZZ235" s="77"/>
      <c r="GAA235" s="77"/>
      <c r="GAB235" s="77"/>
      <c r="GAC235" s="77"/>
      <c r="GAD235" s="77"/>
      <c r="GAE235" s="77"/>
      <c r="GAF235" s="77"/>
      <c r="GAG235" s="77"/>
      <c r="GAH235" s="77"/>
      <c r="GAI235" s="77"/>
      <c r="GAJ235" s="77"/>
      <c r="GAK235" s="77"/>
      <c r="GAL235" s="77"/>
      <c r="GAM235" s="77"/>
      <c r="GAN235" s="77"/>
      <c r="GAO235" s="77"/>
      <c r="GAP235" s="77"/>
      <c r="GAQ235" s="77"/>
      <c r="GAR235" s="77"/>
      <c r="GAS235" s="77"/>
      <c r="GAT235" s="77"/>
      <c r="GAU235" s="77"/>
      <c r="GAV235" s="77"/>
      <c r="GAW235" s="77"/>
      <c r="GAX235" s="77"/>
      <c r="GAY235" s="77"/>
      <c r="GAZ235" s="77"/>
      <c r="GBA235" s="77"/>
      <c r="GBB235" s="77"/>
      <c r="GBC235" s="77"/>
      <c r="GBD235" s="77"/>
      <c r="GBE235" s="77"/>
      <c r="GBF235" s="77"/>
      <c r="GBG235" s="77"/>
      <c r="GBH235" s="77"/>
      <c r="GBI235" s="77"/>
      <c r="GBJ235" s="77"/>
      <c r="GBK235" s="77"/>
      <c r="GBL235" s="77"/>
      <c r="GBM235" s="77"/>
      <c r="GBN235" s="77"/>
      <c r="GBO235" s="77"/>
      <c r="GBP235" s="77"/>
      <c r="GBQ235" s="77"/>
      <c r="GBR235" s="77"/>
      <c r="GBS235" s="77"/>
      <c r="GBT235" s="77"/>
      <c r="GBU235" s="77"/>
      <c r="GBV235" s="77"/>
      <c r="GBW235" s="77"/>
      <c r="GBX235" s="77"/>
      <c r="GBY235" s="77"/>
      <c r="GBZ235" s="77"/>
      <c r="GCA235" s="77"/>
      <c r="GCB235" s="77"/>
      <c r="GCC235" s="77"/>
      <c r="GCD235" s="77"/>
      <c r="GCE235" s="77"/>
      <c r="GCF235" s="77"/>
      <c r="GCG235" s="77"/>
      <c r="GCH235" s="77"/>
      <c r="GCI235" s="77"/>
      <c r="GCJ235" s="77"/>
      <c r="GCK235" s="77"/>
      <c r="GCL235" s="77"/>
      <c r="GCM235" s="77"/>
      <c r="GCN235" s="77"/>
      <c r="GCO235" s="77"/>
      <c r="GCP235" s="77"/>
      <c r="GCQ235" s="77"/>
      <c r="GCR235" s="77"/>
      <c r="GCS235" s="77"/>
      <c r="GCT235" s="77"/>
      <c r="GCU235" s="77"/>
      <c r="GCV235" s="77"/>
      <c r="GCW235" s="77"/>
      <c r="GCX235" s="77"/>
      <c r="GCY235" s="77"/>
      <c r="GCZ235" s="77"/>
      <c r="GDA235" s="77"/>
      <c r="GDB235" s="77"/>
      <c r="GDC235" s="77"/>
      <c r="GDD235" s="77"/>
      <c r="GDE235" s="77"/>
      <c r="GDF235" s="77"/>
      <c r="GDG235" s="77"/>
      <c r="GDH235" s="77"/>
      <c r="GDI235" s="77"/>
      <c r="GDJ235" s="77"/>
      <c r="GDK235" s="77"/>
      <c r="GDL235" s="77"/>
      <c r="GDM235" s="77"/>
      <c r="GDN235" s="77"/>
      <c r="GDO235" s="77"/>
      <c r="GDP235" s="77"/>
      <c r="GDQ235" s="77"/>
      <c r="GDR235" s="77"/>
      <c r="GDS235" s="77"/>
      <c r="GDT235" s="77"/>
      <c r="GDU235" s="77"/>
      <c r="GDV235" s="77"/>
      <c r="GDW235" s="77"/>
      <c r="GDX235" s="77"/>
      <c r="GDY235" s="77"/>
      <c r="GDZ235" s="77"/>
      <c r="GEA235" s="77"/>
      <c r="GEB235" s="77"/>
      <c r="GEC235" s="77"/>
      <c r="GED235" s="77"/>
      <c r="GEE235" s="77"/>
      <c r="GEF235" s="77"/>
      <c r="GEG235" s="77"/>
      <c r="GEH235" s="77"/>
      <c r="GEI235" s="77"/>
      <c r="GEJ235" s="77"/>
      <c r="GEK235" s="77"/>
      <c r="GEL235" s="77"/>
      <c r="GEM235" s="77"/>
      <c r="GEN235" s="77"/>
      <c r="GEO235" s="77"/>
      <c r="GEP235" s="77"/>
      <c r="GEQ235" s="77"/>
      <c r="GER235" s="77"/>
      <c r="GES235" s="77"/>
      <c r="GET235" s="77"/>
      <c r="GEU235" s="77"/>
      <c r="GEV235" s="77"/>
      <c r="GEW235" s="77"/>
      <c r="GEX235" s="77"/>
      <c r="GEY235" s="77"/>
      <c r="GEZ235" s="77"/>
      <c r="GFA235" s="77"/>
      <c r="GFB235" s="77"/>
      <c r="GFC235" s="77"/>
      <c r="GFD235" s="77"/>
      <c r="GFE235" s="77"/>
      <c r="GFF235" s="77"/>
      <c r="GFG235" s="77"/>
      <c r="GFH235" s="77"/>
      <c r="GFI235" s="77"/>
      <c r="GFJ235" s="77"/>
      <c r="GFK235" s="77"/>
      <c r="GFL235" s="77"/>
      <c r="GFM235" s="77"/>
      <c r="GFN235" s="77"/>
      <c r="GFO235" s="77"/>
      <c r="GFP235" s="77"/>
      <c r="GFQ235" s="77"/>
      <c r="GFR235" s="77"/>
      <c r="GFS235" s="77"/>
      <c r="GFT235" s="77"/>
      <c r="GFU235" s="77"/>
      <c r="GFV235" s="77"/>
      <c r="GFW235" s="77"/>
      <c r="GFX235" s="77"/>
      <c r="GFY235" s="77"/>
      <c r="GFZ235" s="77"/>
      <c r="GGA235" s="77"/>
      <c r="GGB235" s="77"/>
      <c r="GGC235" s="77"/>
      <c r="GGD235" s="77"/>
      <c r="GGE235" s="77"/>
      <c r="GGF235" s="77"/>
      <c r="GGG235" s="77"/>
      <c r="GGH235" s="77"/>
      <c r="GGI235" s="77"/>
      <c r="GGJ235" s="77"/>
      <c r="GGK235" s="77"/>
      <c r="GGL235" s="77"/>
      <c r="GGM235" s="77"/>
      <c r="GGN235" s="77"/>
      <c r="GGO235" s="77"/>
      <c r="GGP235" s="77"/>
      <c r="GGQ235" s="77"/>
      <c r="GGR235" s="77"/>
      <c r="GGS235" s="77"/>
      <c r="GGT235" s="77"/>
      <c r="GGU235" s="77"/>
      <c r="GGV235" s="77"/>
      <c r="GGW235" s="77"/>
      <c r="GGX235" s="77"/>
      <c r="GGY235" s="77"/>
      <c r="GGZ235" s="77"/>
      <c r="GHA235" s="77"/>
      <c r="GHB235" s="77"/>
      <c r="GHC235" s="77"/>
      <c r="GHD235" s="77"/>
      <c r="GHE235" s="77"/>
      <c r="GHF235" s="77"/>
      <c r="GHG235" s="77"/>
      <c r="GHH235" s="77"/>
      <c r="GHI235" s="77"/>
      <c r="GHJ235" s="77"/>
      <c r="GHK235" s="77"/>
      <c r="GHL235" s="77"/>
      <c r="GHM235" s="77"/>
      <c r="GHN235" s="77"/>
      <c r="GHO235" s="77"/>
      <c r="GHP235" s="77"/>
      <c r="GHQ235" s="77"/>
      <c r="GHR235" s="77"/>
      <c r="GHS235" s="77"/>
      <c r="GHT235" s="77"/>
      <c r="GHU235" s="77"/>
      <c r="GHV235" s="77"/>
      <c r="GHW235" s="77"/>
      <c r="GHX235" s="77"/>
      <c r="GHY235" s="77"/>
      <c r="GHZ235" s="77"/>
      <c r="GIA235" s="77"/>
      <c r="GIB235" s="77"/>
      <c r="GIC235" s="77"/>
      <c r="GID235" s="77"/>
      <c r="GIE235" s="77"/>
      <c r="GIF235" s="77"/>
      <c r="GIG235" s="77"/>
      <c r="GIH235" s="77"/>
      <c r="GII235" s="77"/>
      <c r="GIJ235" s="77"/>
      <c r="GIK235" s="77"/>
      <c r="GIL235" s="77"/>
      <c r="GIM235" s="77"/>
      <c r="GIN235" s="77"/>
      <c r="GIO235" s="77"/>
      <c r="GIP235" s="77"/>
      <c r="GIQ235" s="77"/>
      <c r="GIR235" s="77"/>
      <c r="GIS235" s="77"/>
      <c r="GIT235" s="77"/>
      <c r="GIU235" s="77"/>
      <c r="GIV235" s="77"/>
      <c r="GIW235" s="77"/>
      <c r="GIX235" s="77"/>
      <c r="GIY235" s="77"/>
      <c r="GIZ235" s="77"/>
      <c r="GJA235" s="77"/>
      <c r="GJB235" s="77"/>
      <c r="GJC235" s="77"/>
      <c r="GJD235" s="77"/>
      <c r="GJE235" s="77"/>
      <c r="GJF235" s="77"/>
      <c r="GJG235" s="77"/>
      <c r="GJH235" s="77"/>
      <c r="GJI235" s="77"/>
      <c r="GJJ235" s="77"/>
      <c r="GJK235" s="77"/>
      <c r="GJL235" s="77"/>
      <c r="GJM235" s="77"/>
      <c r="GJN235" s="77"/>
      <c r="GJO235" s="77"/>
      <c r="GJP235" s="77"/>
      <c r="GJQ235" s="77"/>
      <c r="GJR235" s="77"/>
      <c r="GJS235" s="77"/>
      <c r="GJT235" s="77"/>
      <c r="GJU235" s="77"/>
      <c r="GJV235" s="77"/>
      <c r="GJW235" s="77"/>
      <c r="GJX235" s="77"/>
      <c r="GJY235" s="77"/>
      <c r="GJZ235" s="77"/>
      <c r="GKA235" s="77"/>
      <c r="GKB235" s="77"/>
      <c r="GKC235" s="77"/>
      <c r="GKD235" s="77"/>
      <c r="GKE235" s="77"/>
      <c r="GKF235" s="77"/>
      <c r="GKG235" s="77"/>
      <c r="GKH235" s="77"/>
      <c r="GKI235" s="77"/>
      <c r="GKJ235" s="77"/>
      <c r="GKK235" s="77"/>
      <c r="GKL235" s="77"/>
      <c r="GKM235" s="77"/>
      <c r="GKN235" s="77"/>
      <c r="GKO235" s="77"/>
      <c r="GKP235" s="77"/>
      <c r="GKQ235" s="77"/>
      <c r="GKR235" s="77"/>
      <c r="GKS235" s="77"/>
      <c r="GKT235" s="77"/>
      <c r="GKU235" s="77"/>
      <c r="GKV235" s="77"/>
      <c r="GKW235" s="77"/>
      <c r="GKX235" s="77"/>
      <c r="GKY235" s="77"/>
      <c r="GKZ235" s="77"/>
      <c r="GLA235" s="77"/>
      <c r="GLB235" s="77"/>
      <c r="GLC235" s="77"/>
      <c r="GLD235" s="77"/>
      <c r="GLE235" s="77"/>
      <c r="GLF235" s="77"/>
      <c r="GLG235" s="77"/>
      <c r="GLH235" s="77"/>
      <c r="GLI235" s="77"/>
      <c r="GLJ235" s="77"/>
      <c r="GLK235" s="77"/>
      <c r="GLL235" s="77"/>
      <c r="GLM235" s="77"/>
      <c r="GLN235" s="77"/>
      <c r="GLO235" s="77"/>
      <c r="GLP235" s="77"/>
      <c r="GLQ235" s="77"/>
      <c r="GLR235" s="77"/>
      <c r="GLS235" s="77"/>
      <c r="GLT235" s="77"/>
      <c r="GLU235" s="77"/>
      <c r="GLV235" s="77"/>
      <c r="GLW235" s="77"/>
      <c r="GLX235" s="77"/>
      <c r="GLY235" s="77"/>
      <c r="GLZ235" s="77"/>
      <c r="GMA235" s="77"/>
      <c r="GMB235" s="77"/>
      <c r="GMC235" s="77"/>
      <c r="GMD235" s="77"/>
      <c r="GME235" s="77"/>
      <c r="GMF235" s="77"/>
      <c r="GMG235" s="77"/>
      <c r="GMH235" s="77"/>
      <c r="GMI235" s="77"/>
      <c r="GMJ235" s="77"/>
      <c r="GMK235" s="77"/>
      <c r="GML235" s="77"/>
      <c r="GMM235" s="77"/>
      <c r="GMN235" s="77"/>
      <c r="GMO235" s="77"/>
      <c r="GMP235" s="77"/>
      <c r="GMQ235" s="77"/>
      <c r="GMR235" s="77"/>
      <c r="GMS235" s="77"/>
      <c r="GMT235" s="77"/>
      <c r="GMU235" s="77"/>
      <c r="GMV235" s="77"/>
      <c r="GMW235" s="77"/>
      <c r="GMX235" s="77"/>
      <c r="GMY235" s="77"/>
      <c r="GMZ235" s="77"/>
      <c r="GNA235" s="77"/>
      <c r="GNB235" s="77"/>
      <c r="GNC235" s="77"/>
      <c r="GND235" s="77"/>
      <c r="GNE235" s="77"/>
      <c r="GNF235" s="77"/>
      <c r="GNG235" s="77"/>
      <c r="GNH235" s="77"/>
      <c r="GNI235" s="77"/>
      <c r="GNJ235" s="77"/>
      <c r="GNK235" s="77"/>
      <c r="GNL235" s="77"/>
      <c r="GNM235" s="77"/>
      <c r="GNN235" s="77"/>
      <c r="GNO235" s="77"/>
      <c r="GNP235" s="77"/>
      <c r="GNQ235" s="77"/>
      <c r="GNR235" s="77"/>
      <c r="GNS235" s="77"/>
      <c r="GNT235" s="77"/>
      <c r="GNU235" s="77"/>
      <c r="GNV235" s="77"/>
      <c r="GNW235" s="77"/>
      <c r="GNX235" s="77"/>
      <c r="GNY235" s="77"/>
      <c r="GNZ235" s="77"/>
      <c r="GOA235" s="77"/>
      <c r="GOB235" s="77"/>
      <c r="GOC235" s="77"/>
      <c r="GOD235" s="77"/>
      <c r="GOE235" s="77"/>
      <c r="GOF235" s="77"/>
      <c r="GOG235" s="77"/>
      <c r="GOH235" s="77"/>
      <c r="GOI235" s="77"/>
      <c r="GOJ235" s="77"/>
      <c r="GOK235" s="77"/>
      <c r="GOL235" s="77"/>
      <c r="GOM235" s="77"/>
      <c r="GON235" s="77"/>
      <c r="GOO235" s="77"/>
      <c r="GOP235" s="77"/>
      <c r="GOQ235" s="77"/>
      <c r="GOR235" s="77"/>
      <c r="GOS235" s="77"/>
      <c r="GOT235" s="77"/>
      <c r="GOU235" s="77"/>
      <c r="GOV235" s="77"/>
      <c r="GOW235" s="77"/>
      <c r="GOX235" s="77"/>
      <c r="GOY235" s="77"/>
      <c r="GOZ235" s="77"/>
      <c r="GPA235" s="77"/>
      <c r="GPB235" s="77"/>
      <c r="GPC235" s="77"/>
      <c r="GPD235" s="77"/>
      <c r="GPE235" s="77"/>
      <c r="GPF235" s="77"/>
      <c r="GPG235" s="77"/>
      <c r="GPH235" s="77"/>
      <c r="GPI235" s="77"/>
      <c r="GPJ235" s="77"/>
      <c r="GPK235" s="77"/>
      <c r="GPL235" s="77"/>
      <c r="GPM235" s="77"/>
      <c r="GPN235" s="77"/>
      <c r="GPO235" s="77"/>
      <c r="GPP235" s="77"/>
      <c r="GPQ235" s="77"/>
      <c r="GPR235" s="77"/>
      <c r="GPS235" s="77"/>
      <c r="GPT235" s="77"/>
      <c r="GPU235" s="77"/>
      <c r="GPV235" s="77"/>
      <c r="GPW235" s="77"/>
      <c r="GPX235" s="77"/>
      <c r="GPY235" s="77"/>
      <c r="GPZ235" s="77"/>
      <c r="GQA235" s="77"/>
      <c r="GQB235" s="77"/>
      <c r="GQC235" s="77"/>
      <c r="GQD235" s="77"/>
      <c r="GQE235" s="77"/>
      <c r="GQF235" s="77"/>
      <c r="GQG235" s="77"/>
      <c r="GQH235" s="77"/>
      <c r="GQI235" s="77"/>
      <c r="GQJ235" s="77"/>
      <c r="GQK235" s="77"/>
      <c r="GQL235" s="77"/>
      <c r="GQM235" s="77"/>
      <c r="GQN235" s="77"/>
      <c r="GQO235" s="77"/>
      <c r="GQP235" s="77"/>
      <c r="GQQ235" s="77"/>
      <c r="GQR235" s="77"/>
      <c r="GQS235" s="77"/>
      <c r="GQT235" s="77"/>
      <c r="GQU235" s="77"/>
      <c r="GQV235" s="77"/>
      <c r="GQW235" s="77"/>
      <c r="GQX235" s="77"/>
      <c r="GQY235" s="77"/>
      <c r="GQZ235" s="77"/>
      <c r="GRA235" s="77"/>
      <c r="GRB235" s="77"/>
      <c r="GRC235" s="77"/>
      <c r="GRD235" s="77"/>
      <c r="GRE235" s="77"/>
      <c r="GRF235" s="77"/>
      <c r="GRG235" s="77"/>
      <c r="GRH235" s="77"/>
      <c r="GRI235" s="77"/>
      <c r="GRJ235" s="77"/>
      <c r="GRK235" s="77"/>
      <c r="GRL235" s="77"/>
      <c r="GRM235" s="77"/>
      <c r="GRN235" s="77"/>
      <c r="GRO235" s="77"/>
      <c r="GRP235" s="77"/>
      <c r="GRQ235" s="77"/>
      <c r="GRR235" s="77"/>
      <c r="GRS235" s="77"/>
      <c r="GRT235" s="77"/>
      <c r="GRU235" s="77"/>
      <c r="GRV235" s="77"/>
      <c r="GRW235" s="77"/>
      <c r="GRX235" s="77"/>
      <c r="GRY235" s="77"/>
      <c r="GRZ235" s="77"/>
      <c r="GSA235" s="77"/>
      <c r="GSB235" s="77"/>
      <c r="GSC235" s="77"/>
      <c r="GSD235" s="77"/>
      <c r="GSE235" s="77"/>
      <c r="GSF235" s="77"/>
      <c r="GSG235" s="77"/>
      <c r="GSH235" s="77"/>
      <c r="GSI235" s="77"/>
      <c r="GSJ235" s="77"/>
      <c r="GSK235" s="77"/>
      <c r="GSL235" s="77"/>
      <c r="GSM235" s="77"/>
      <c r="GSN235" s="77"/>
      <c r="GSO235" s="77"/>
      <c r="GSP235" s="77"/>
      <c r="GSQ235" s="77"/>
      <c r="GSR235" s="77"/>
      <c r="GSS235" s="77"/>
      <c r="GST235" s="77"/>
      <c r="GSU235" s="77"/>
      <c r="GSV235" s="77"/>
      <c r="GSW235" s="77"/>
      <c r="GSX235" s="77"/>
      <c r="GSY235" s="77"/>
      <c r="GSZ235" s="77"/>
      <c r="GTA235" s="77"/>
      <c r="GTB235" s="77"/>
      <c r="GTC235" s="77"/>
      <c r="GTD235" s="77"/>
      <c r="GTE235" s="77"/>
      <c r="GTF235" s="77"/>
      <c r="GTG235" s="77"/>
      <c r="GTH235" s="77"/>
      <c r="GTI235" s="77"/>
      <c r="GTJ235" s="77"/>
      <c r="GTK235" s="77"/>
      <c r="GTL235" s="77"/>
      <c r="GTM235" s="77"/>
      <c r="GTN235" s="77"/>
      <c r="GTO235" s="77"/>
      <c r="GTP235" s="77"/>
      <c r="GTQ235" s="77"/>
      <c r="GTR235" s="77"/>
      <c r="GTS235" s="77"/>
      <c r="GTT235" s="77"/>
      <c r="GTU235" s="77"/>
      <c r="GTV235" s="77"/>
      <c r="GTW235" s="77"/>
      <c r="GTX235" s="77"/>
      <c r="GTY235" s="77"/>
      <c r="GTZ235" s="77"/>
      <c r="GUA235" s="77"/>
      <c r="GUB235" s="77"/>
      <c r="GUC235" s="77"/>
      <c r="GUD235" s="77"/>
      <c r="GUE235" s="77"/>
      <c r="GUF235" s="77"/>
      <c r="GUG235" s="77"/>
      <c r="GUH235" s="77"/>
      <c r="GUI235" s="77"/>
      <c r="GUJ235" s="77"/>
      <c r="GUK235" s="77"/>
      <c r="GUL235" s="77"/>
      <c r="GUM235" s="77"/>
      <c r="GUN235" s="77"/>
      <c r="GUO235" s="77"/>
      <c r="GUP235" s="77"/>
      <c r="GUQ235" s="77"/>
      <c r="GUR235" s="77"/>
      <c r="GUS235" s="77"/>
      <c r="GUT235" s="77"/>
      <c r="GUU235" s="77"/>
      <c r="GUV235" s="77"/>
      <c r="GUW235" s="77"/>
      <c r="GUX235" s="77"/>
      <c r="GUY235" s="77"/>
      <c r="GUZ235" s="77"/>
      <c r="GVA235" s="77"/>
      <c r="GVB235" s="77"/>
      <c r="GVC235" s="77"/>
      <c r="GVD235" s="77"/>
      <c r="GVE235" s="77"/>
      <c r="GVF235" s="77"/>
      <c r="GVG235" s="77"/>
      <c r="GVH235" s="77"/>
      <c r="GVI235" s="77"/>
      <c r="GVJ235" s="77"/>
      <c r="GVK235" s="77"/>
      <c r="GVL235" s="77"/>
      <c r="GVM235" s="77"/>
      <c r="GVN235" s="77"/>
      <c r="GVO235" s="77"/>
      <c r="GVP235" s="77"/>
      <c r="GVQ235" s="77"/>
      <c r="GVR235" s="77"/>
      <c r="GVS235" s="77"/>
      <c r="GVT235" s="77"/>
      <c r="GVU235" s="77"/>
      <c r="GVV235" s="77"/>
      <c r="GVW235" s="77"/>
      <c r="GVX235" s="77"/>
      <c r="GVY235" s="77"/>
      <c r="GVZ235" s="77"/>
      <c r="GWA235" s="77"/>
      <c r="GWB235" s="77"/>
      <c r="GWC235" s="77"/>
      <c r="GWD235" s="77"/>
      <c r="GWE235" s="77"/>
      <c r="GWF235" s="77"/>
      <c r="GWG235" s="77"/>
      <c r="GWH235" s="77"/>
      <c r="GWI235" s="77"/>
      <c r="GWJ235" s="77"/>
      <c r="GWK235" s="77"/>
      <c r="GWL235" s="77"/>
      <c r="GWM235" s="77"/>
      <c r="GWN235" s="77"/>
      <c r="GWO235" s="77"/>
      <c r="GWP235" s="77"/>
      <c r="GWQ235" s="77"/>
      <c r="GWR235" s="77"/>
      <c r="GWS235" s="77"/>
      <c r="GWT235" s="77"/>
      <c r="GWU235" s="77"/>
      <c r="GWV235" s="77"/>
      <c r="GWW235" s="77"/>
      <c r="GWX235" s="77"/>
      <c r="GWY235" s="77"/>
      <c r="GWZ235" s="77"/>
      <c r="GXA235" s="77"/>
      <c r="GXB235" s="77"/>
      <c r="GXC235" s="77"/>
      <c r="GXD235" s="77"/>
      <c r="GXE235" s="77"/>
      <c r="GXF235" s="77"/>
      <c r="GXG235" s="77"/>
      <c r="GXH235" s="77"/>
      <c r="GXI235" s="77"/>
      <c r="GXJ235" s="77"/>
      <c r="GXK235" s="77"/>
      <c r="GXL235" s="77"/>
      <c r="GXM235" s="77"/>
      <c r="GXN235" s="77"/>
      <c r="GXO235" s="77"/>
      <c r="GXP235" s="77"/>
      <c r="GXQ235" s="77"/>
      <c r="GXR235" s="77"/>
      <c r="GXS235" s="77"/>
      <c r="GXT235" s="77"/>
      <c r="GXU235" s="77"/>
      <c r="GXV235" s="77"/>
      <c r="GXW235" s="77"/>
      <c r="GXX235" s="77"/>
      <c r="GXY235" s="77"/>
      <c r="GXZ235" s="77"/>
      <c r="GYA235" s="77"/>
      <c r="GYB235" s="77"/>
      <c r="GYC235" s="77"/>
      <c r="GYD235" s="77"/>
      <c r="GYE235" s="77"/>
      <c r="GYF235" s="77"/>
      <c r="GYG235" s="77"/>
      <c r="GYH235" s="77"/>
      <c r="GYI235" s="77"/>
      <c r="GYJ235" s="77"/>
      <c r="GYK235" s="77"/>
      <c r="GYL235" s="77"/>
      <c r="GYM235" s="77"/>
      <c r="GYN235" s="77"/>
      <c r="GYO235" s="77"/>
      <c r="GYP235" s="77"/>
      <c r="GYQ235" s="77"/>
      <c r="GYR235" s="77"/>
      <c r="GYS235" s="77"/>
      <c r="GYT235" s="77"/>
      <c r="GYU235" s="77"/>
      <c r="GYV235" s="77"/>
      <c r="GYW235" s="77"/>
      <c r="GYX235" s="77"/>
      <c r="GYY235" s="77"/>
      <c r="GYZ235" s="77"/>
      <c r="GZA235" s="77"/>
      <c r="GZB235" s="77"/>
      <c r="GZC235" s="77"/>
      <c r="GZD235" s="77"/>
      <c r="GZE235" s="77"/>
      <c r="GZF235" s="77"/>
      <c r="GZG235" s="77"/>
      <c r="GZH235" s="77"/>
      <c r="GZI235" s="77"/>
      <c r="GZJ235" s="77"/>
      <c r="GZK235" s="77"/>
      <c r="GZL235" s="77"/>
      <c r="GZM235" s="77"/>
      <c r="GZN235" s="77"/>
      <c r="GZO235" s="77"/>
      <c r="GZP235" s="77"/>
      <c r="GZQ235" s="77"/>
      <c r="GZR235" s="77"/>
      <c r="GZS235" s="77"/>
      <c r="GZT235" s="77"/>
      <c r="GZU235" s="77"/>
      <c r="GZV235" s="77"/>
      <c r="GZW235" s="77"/>
      <c r="GZX235" s="77"/>
      <c r="GZY235" s="77"/>
      <c r="GZZ235" s="77"/>
      <c r="HAA235" s="77"/>
      <c r="HAB235" s="77"/>
      <c r="HAC235" s="77"/>
      <c r="HAD235" s="77"/>
      <c r="HAE235" s="77"/>
      <c r="HAF235" s="77"/>
      <c r="HAG235" s="77"/>
      <c r="HAH235" s="77"/>
      <c r="HAI235" s="77"/>
      <c r="HAJ235" s="77"/>
      <c r="HAK235" s="77"/>
      <c r="HAL235" s="77"/>
      <c r="HAM235" s="77"/>
      <c r="HAN235" s="77"/>
      <c r="HAO235" s="77"/>
      <c r="HAP235" s="77"/>
      <c r="HAQ235" s="77"/>
      <c r="HAR235" s="77"/>
      <c r="HAS235" s="77"/>
      <c r="HAT235" s="77"/>
      <c r="HAU235" s="77"/>
      <c r="HAV235" s="77"/>
      <c r="HAW235" s="77"/>
      <c r="HAX235" s="77"/>
      <c r="HAY235" s="77"/>
      <c r="HAZ235" s="77"/>
      <c r="HBA235" s="77"/>
      <c r="HBB235" s="77"/>
      <c r="HBC235" s="77"/>
      <c r="HBD235" s="77"/>
      <c r="HBE235" s="77"/>
      <c r="HBF235" s="77"/>
      <c r="HBG235" s="77"/>
      <c r="HBH235" s="77"/>
      <c r="HBI235" s="77"/>
      <c r="HBJ235" s="77"/>
      <c r="HBK235" s="77"/>
      <c r="HBL235" s="77"/>
      <c r="HBM235" s="77"/>
      <c r="HBN235" s="77"/>
      <c r="HBO235" s="77"/>
      <c r="HBP235" s="77"/>
      <c r="HBQ235" s="77"/>
      <c r="HBR235" s="77"/>
      <c r="HBS235" s="77"/>
      <c r="HBT235" s="77"/>
      <c r="HBU235" s="77"/>
      <c r="HBV235" s="77"/>
      <c r="HBW235" s="77"/>
      <c r="HBX235" s="77"/>
      <c r="HBY235" s="77"/>
      <c r="HBZ235" s="77"/>
      <c r="HCA235" s="77"/>
      <c r="HCB235" s="77"/>
      <c r="HCC235" s="77"/>
      <c r="HCD235" s="77"/>
      <c r="HCE235" s="77"/>
      <c r="HCF235" s="77"/>
      <c r="HCG235" s="77"/>
      <c r="HCH235" s="77"/>
      <c r="HCI235" s="77"/>
      <c r="HCJ235" s="77"/>
      <c r="HCK235" s="77"/>
      <c r="HCL235" s="77"/>
      <c r="HCM235" s="77"/>
      <c r="HCN235" s="77"/>
      <c r="HCO235" s="77"/>
      <c r="HCP235" s="77"/>
      <c r="HCQ235" s="77"/>
      <c r="HCR235" s="77"/>
      <c r="HCS235" s="77"/>
      <c r="HCT235" s="77"/>
      <c r="HCU235" s="77"/>
      <c r="HCV235" s="77"/>
      <c r="HCW235" s="77"/>
      <c r="HCX235" s="77"/>
      <c r="HCY235" s="77"/>
      <c r="HCZ235" s="77"/>
      <c r="HDA235" s="77"/>
      <c r="HDB235" s="77"/>
      <c r="HDC235" s="77"/>
      <c r="HDD235" s="77"/>
      <c r="HDE235" s="77"/>
      <c r="HDF235" s="77"/>
      <c r="HDG235" s="77"/>
      <c r="HDH235" s="77"/>
      <c r="HDI235" s="77"/>
      <c r="HDJ235" s="77"/>
      <c r="HDK235" s="77"/>
      <c r="HDL235" s="77"/>
      <c r="HDM235" s="77"/>
      <c r="HDN235" s="77"/>
      <c r="HDO235" s="77"/>
      <c r="HDP235" s="77"/>
      <c r="HDQ235" s="77"/>
      <c r="HDR235" s="77"/>
      <c r="HDS235" s="77"/>
      <c r="HDT235" s="77"/>
      <c r="HDU235" s="77"/>
      <c r="HDV235" s="77"/>
      <c r="HDW235" s="77"/>
      <c r="HDX235" s="77"/>
      <c r="HDY235" s="77"/>
      <c r="HDZ235" s="77"/>
      <c r="HEA235" s="77"/>
      <c r="HEB235" s="77"/>
      <c r="HEC235" s="77"/>
      <c r="HED235" s="77"/>
      <c r="HEE235" s="77"/>
      <c r="HEF235" s="77"/>
      <c r="HEG235" s="77"/>
      <c r="HEH235" s="77"/>
      <c r="HEI235" s="77"/>
      <c r="HEJ235" s="77"/>
      <c r="HEK235" s="77"/>
      <c r="HEL235" s="77"/>
      <c r="HEM235" s="77"/>
      <c r="HEN235" s="77"/>
      <c r="HEO235" s="77"/>
      <c r="HEP235" s="77"/>
      <c r="HEQ235" s="77"/>
      <c r="HER235" s="77"/>
      <c r="HES235" s="77"/>
      <c r="HET235" s="77"/>
      <c r="HEU235" s="77"/>
      <c r="HEV235" s="77"/>
      <c r="HEW235" s="77"/>
      <c r="HEX235" s="77"/>
      <c r="HEY235" s="77"/>
      <c r="HEZ235" s="77"/>
      <c r="HFA235" s="77"/>
      <c r="HFB235" s="77"/>
      <c r="HFC235" s="77"/>
      <c r="HFD235" s="77"/>
      <c r="HFE235" s="77"/>
      <c r="HFF235" s="77"/>
      <c r="HFG235" s="77"/>
      <c r="HFH235" s="77"/>
      <c r="HFI235" s="77"/>
      <c r="HFJ235" s="77"/>
      <c r="HFK235" s="77"/>
      <c r="HFL235" s="77"/>
      <c r="HFM235" s="77"/>
      <c r="HFN235" s="77"/>
      <c r="HFO235" s="77"/>
      <c r="HFP235" s="77"/>
      <c r="HFQ235" s="77"/>
      <c r="HFR235" s="77"/>
      <c r="HFS235" s="77"/>
      <c r="HFT235" s="77"/>
      <c r="HFU235" s="77"/>
      <c r="HFV235" s="77"/>
      <c r="HFW235" s="77"/>
      <c r="HFX235" s="77"/>
      <c r="HFY235" s="77"/>
      <c r="HFZ235" s="77"/>
      <c r="HGA235" s="77"/>
      <c r="HGB235" s="77"/>
      <c r="HGC235" s="77"/>
      <c r="HGD235" s="77"/>
      <c r="HGE235" s="77"/>
      <c r="HGF235" s="77"/>
      <c r="HGG235" s="77"/>
      <c r="HGH235" s="77"/>
      <c r="HGI235" s="77"/>
      <c r="HGJ235" s="77"/>
      <c r="HGK235" s="77"/>
      <c r="HGL235" s="77"/>
      <c r="HGM235" s="77"/>
      <c r="HGN235" s="77"/>
      <c r="HGO235" s="77"/>
      <c r="HGP235" s="77"/>
      <c r="HGQ235" s="77"/>
      <c r="HGR235" s="77"/>
      <c r="HGS235" s="77"/>
      <c r="HGT235" s="77"/>
      <c r="HGU235" s="77"/>
      <c r="HGV235" s="77"/>
      <c r="HGW235" s="77"/>
      <c r="HGX235" s="77"/>
      <c r="HGY235" s="77"/>
      <c r="HGZ235" s="77"/>
      <c r="HHA235" s="77"/>
      <c r="HHB235" s="77"/>
      <c r="HHC235" s="77"/>
      <c r="HHD235" s="77"/>
      <c r="HHE235" s="77"/>
      <c r="HHF235" s="77"/>
      <c r="HHG235" s="77"/>
      <c r="HHH235" s="77"/>
      <c r="HHI235" s="77"/>
      <c r="HHJ235" s="77"/>
      <c r="HHK235" s="77"/>
      <c r="HHL235" s="77"/>
      <c r="HHM235" s="77"/>
      <c r="HHN235" s="77"/>
      <c r="HHO235" s="77"/>
      <c r="HHP235" s="77"/>
      <c r="HHQ235" s="77"/>
      <c r="HHR235" s="77"/>
      <c r="HHS235" s="77"/>
      <c r="HHT235" s="77"/>
      <c r="HHU235" s="77"/>
      <c r="HHV235" s="77"/>
      <c r="HHW235" s="77"/>
      <c r="HHX235" s="77"/>
      <c r="HHY235" s="77"/>
      <c r="HHZ235" s="77"/>
      <c r="HIA235" s="77"/>
      <c r="HIB235" s="77"/>
      <c r="HIC235" s="77"/>
      <c r="HID235" s="77"/>
      <c r="HIE235" s="77"/>
      <c r="HIF235" s="77"/>
      <c r="HIG235" s="77"/>
      <c r="HIH235" s="77"/>
      <c r="HII235" s="77"/>
      <c r="HIJ235" s="77"/>
      <c r="HIK235" s="77"/>
      <c r="HIL235" s="77"/>
      <c r="HIM235" s="77"/>
      <c r="HIN235" s="77"/>
      <c r="HIO235" s="77"/>
      <c r="HIP235" s="77"/>
      <c r="HIQ235" s="77"/>
      <c r="HIR235" s="77"/>
      <c r="HIS235" s="77"/>
      <c r="HIT235" s="77"/>
      <c r="HIU235" s="77"/>
      <c r="HIV235" s="77"/>
      <c r="HIW235" s="77"/>
      <c r="HIX235" s="77"/>
      <c r="HIY235" s="77"/>
      <c r="HIZ235" s="77"/>
      <c r="HJA235" s="77"/>
      <c r="HJB235" s="77"/>
      <c r="HJC235" s="77"/>
      <c r="HJD235" s="77"/>
      <c r="HJE235" s="77"/>
      <c r="HJF235" s="77"/>
      <c r="HJG235" s="77"/>
      <c r="HJH235" s="77"/>
      <c r="HJI235" s="77"/>
      <c r="HJJ235" s="77"/>
      <c r="HJK235" s="77"/>
      <c r="HJL235" s="77"/>
      <c r="HJM235" s="77"/>
      <c r="HJN235" s="77"/>
      <c r="HJO235" s="77"/>
      <c r="HJP235" s="77"/>
      <c r="HJQ235" s="77"/>
      <c r="HJR235" s="77"/>
      <c r="HJS235" s="77"/>
      <c r="HJT235" s="77"/>
      <c r="HJU235" s="77"/>
      <c r="HJV235" s="77"/>
      <c r="HJW235" s="77"/>
      <c r="HJX235" s="77"/>
      <c r="HJY235" s="77"/>
      <c r="HJZ235" s="77"/>
      <c r="HKA235" s="77"/>
      <c r="HKB235" s="77"/>
      <c r="HKC235" s="77"/>
      <c r="HKD235" s="77"/>
      <c r="HKE235" s="77"/>
      <c r="HKF235" s="77"/>
      <c r="HKG235" s="77"/>
      <c r="HKH235" s="77"/>
      <c r="HKI235" s="77"/>
      <c r="HKJ235" s="77"/>
      <c r="HKK235" s="77"/>
      <c r="HKL235" s="77"/>
      <c r="HKM235" s="77"/>
      <c r="HKN235" s="77"/>
      <c r="HKO235" s="77"/>
      <c r="HKP235" s="77"/>
      <c r="HKQ235" s="77"/>
      <c r="HKR235" s="77"/>
      <c r="HKS235" s="77"/>
      <c r="HKT235" s="77"/>
      <c r="HKU235" s="77"/>
      <c r="HKV235" s="77"/>
      <c r="HKW235" s="77"/>
      <c r="HKX235" s="77"/>
      <c r="HKY235" s="77"/>
      <c r="HKZ235" s="77"/>
      <c r="HLA235" s="77"/>
      <c r="HLB235" s="77"/>
      <c r="HLC235" s="77"/>
      <c r="HLD235" s="77"/>
      <c r="HLE235" s="77"/>
      <c r="HLF235" s="77"/>
      <c r="HLG235" s="77"/>
      <c r="HLH235" s="77"/>
      <c r="HLI235" s="77"/>
      <c r="HLJ235" s="77"/>
      <c r="HLK235" s="77"/>
      <c r="HLL235" s="77"/>
      <c r="HLM235" s="77"/>
      <c r="HLN235" s="77"/>
      <c r="HLO235" s="77"/>
      <c r="HLP235" s="77"/>
      <c r="HLQ235" s="77"/>
      <c r="HLR235" s="77"/>
      <c r="HLS235" s="77"/>
      <c r="HLT235" s="77"/>
      <c r="HLU235" s="77"/>
      <c r="HLV235" s="77"/>
      <c r="HLW235" s="77"/>
      <c r="HLX235" s="77"/>
      <c r="HLY235" s="77"/>
      <c r="HLZ235" s="77"/>
      <c r="HMA235" s="77"/>
      <c r="HMB235" s="77"/>
      <c r="HMC235" s="77"/>
      <c r="HMD235" s="77"/>
      <c r="HME235" s="77"/>
      <c r="HMF235" s="77"/>
      <c r="HMG235" s="77"/>
      <c r="HMH235" s="77"/>
      <c r="HMI235" s="77"/>
      <c r="HMJ235" s="77"/>
      <c r="HMK235" s="77"/>
      <c r="HML235" s="77"/>
      <c r="HMM235" s="77"/>
      <c r="HMN235" s="77"/>
      <c r="HMO235" s="77"/>
      <c r="HMP235" s="77"/>
      <c r="HMQ235" s="77"/>
      <c r="HMR235" s="77"/>
      <c r="HMS235" s="77"/>
      <c r="HMT235" s="77"/>
      <c r="HMU235" s="77"/>
      <c r="HMV235" s="77"/>
      <c r="HMW235" s="77"/>
      <c r="HMX235" s="77"/>
      <c r="HMY235" s="77"/>
      <c r="HMZ235" s="77"/>
      <c r="HNA235" s="77"/>
      <c r="HNB235" s="77"/>
      <c r="HNC235" s="77"/>
      <c r="HND235" s="77"/>
      <c r="HNE235" s="77"/>
      <c r="HNF235" s="77"/>
      <c r="HNG235" s="77"/>
      <c r="HNH235" s="77"/>
      <c r="HNI235" s="77"/>
      <c r="HNJ235" s="77"/>
      <c r="HNK235" s="77"/>
      <c r="HNL235" s="77"/>
      <c r="HNM235" s="77"/>
      <c r="HNN235" s="77"/>
      <c r="HNO235" s="77"/>
      <c r="HNP235" s="77"/>
      <c r="HNQ235" s="77"/>
      <c r="HNR235" s="77"/>
      <c r="HNS235" s="77"/>
      <c r="HNT235" s="77"/>
      <c r="HNU235" s="77"/>
      <c r="HNV235" s="77"/>
      <c r="HNW235" s="77"/>
      <c r="HNX235" s="77"/>
      <c r="HNY235" s="77"/>
      <c r="HNZ235" s="77"/>
      <c r="HOA235" s="77"/>
      <c r="HOB235" s="77"/>
      <c r="HOC235" s="77"/>
      <c r="HOD235" s="77"/>
      <c r="HOE235" s="77"/>
      <c r="HOF235" s="77"/>
      <c r="HOG235" s="77"/>
      <c r="HOH235" s="77"/>
      <c r="HOI235" s="77"/>
      <c r="HOJ235" s="77"/>
      <c r="HOK235" s="77"/>
      <c r="HOL235" s="77"/>
      <c r="HOM235" s="77"/>
      <c r="HON235" s="77"/>
      <c r="HOO235" s="77"/>
      <c r="HOP235" s="77"/>
      <c r="HOQ235" s="77"/>
      <c r="HOR235" s="77"/>
      <c r="HOS235" s="77"/>
      <c r="HOT235" s="77"/>
      <c r="HOU235" s="77"/>
      <c r="HOV235" s="77"/>
      <c r="HOW235" s="77"/>
      <c r="HOX235" s="77"/>
      <c r="HOY235" s="77"/>
      <c r="HOZ235" s="77"/>
      <c r="HPA235" s="77"/>
      <c r="HPB235" s="77"/>
      <c r="HPC235" s="77"/>
      <c r="HPD235" s="77"/>
      <c r="HPE235" s="77"/>
      <c r="HPF235" s="77"/>
      <c r="HPG235" s="77"/>
      <c r="HPH235" s="77"/>
      <c r="HPI235" s="77"/>
      <c r="HPJ235" s="77"/>
      <c r="HPK235" s="77"/>
      <c r="HPL235" s="77"/>
      <c r="HPM235" s="77"/>
      <c r="HPN235" s="77"/>
      <c r="HPO235" s="77"/>
      <c r="HPP235" s="77"/>
      <c r="HPQ235" s="77"/>
      <c r="HPR235" s="77"/>
      <c r="HPS235" s="77"/>
      <c r="HPT235" s="77"/>
      <c r="HPU235" s="77"/>
      <c r="HPV235" s="77"/>
      <c r="HPW235" s="77"/>
      <c r="HPX235" s="77"/>
      <c r="HPY235" s="77"/>
      <c r="HPZ235" s="77"/>
      <c r="HQA235" s="77"/>
      <c r="HQB235" s="77"/>
      <c r="HQC235" s="77"/>
      <c r="HQD235" s="77"/>
      <c r="HQE235" s="77"/>
      <c r="HQF235" s="77"/>
      <c r="HQG235" s="77"/>
      <c r="HQH235" s="77"/>
      <c r="HQI235" s="77"/>
      <c r="HQJ235" s="77"/>
      <c r="HQK235" s="77"/>
      <c r="HQL235" s="77"/>
      <c r="HQM235" s="77"/>
      <c r="HQN235" s="77"/>
      <c r="HQO235" s="77"/>
      <c r="HQP235" s="77"/>
      <c r="HQQ235" s="77"/>
      <c r="HQR235" s="77"/>
      <c r="HQS235" s="77"/>
      <c r="HQT235" s="77"/>
      <c r="HQU235" s="77"/>
      <c r="HQV235" s="77"/>
      <c r="HQW235" s="77"/>
      <c r="HQX235" s="77"/>
      <c r="HQY235" s="77"/>
      <c r="HQZ235" s="77"/>
      <c r="HRA235" s="77"/>
      <c r="HRB235" s="77"/>
      <c r="HRC235" s="77"/>
      <c r="HRD235" s="77"/>
      <c r="HRE235" s="77"/>
      <c r="HRF235" s="77"/>
      <c r="HRG235" s="77"/>
      <c r="HRH235" s="77"/>
      <c r="HRI235" s="77"/>
      <c r="HRJ235" s="77"/>
      <c r="HRK235" s="77"/>
      <c r="HRL235" s="77"/>
      <c r="HRM235" s="77"/>
      <c r="HRN235" s="77"/>
      <c r="HRO235" s="77"/>
      <c r="HRP235" s="77"/>
      <c r="HRQ235" s="77"/>
      <c r="HRR235" s="77"/>
      <c r="HRS235" s="77"/>
      <c r="HRT235" s="77"/>
      <c r="HRU235" s="77"/>
      <c r="HRV235" s="77"/>
      <c r="HRW235" s="77"/>
      <c r="HRX235" s="77"/>
      <c r="HRY235" s="77"/>
      <c r="HRZ235" s="77"/>
      <c r="HSA235" s="77"/>
      <c r="HSB235" s="77"/>
      <c r="HSC235" s="77"/>
      <c r="HSD235" s="77"/>
      <c r="HSE235" s="77"/>
      <c r="HSF235" s="77"/>
      <c r="HSG235" s="77"/>
      <c r="HSH235" s="77"/>
      <c r="HSI235" s="77"/>
      <c r="HSJ235" s="77"/>
      <c r="HSK235" s="77"/>
      <c r="HSL235" s="77"/>
      <c r="HSM235" s="77"/>
      <c r="HSN235" s="77"/>
      <c r="HSO235" s="77"/>
      <c r="HSP235" s="77"/>
      <c r="HSQ235" s="77"/>
      <c r="HSR235" s="77"/>
      <c r="HSS235" s="77"/>
      <c r="HST235" s="77"/>
      <c r="HSU235" s="77"/>
      <c r="HSV235" s="77"/>
      <c r="HSW235" s="77"/>
      <c r="HSX235" s="77"/>
      <c r="HSY235" s="77"/>
      <c r="HSZ235" s="77"/>
      <c r="HTA235" s="77"/>
      <c r="HTB235" s="77"/>
      <c r="HTC235" s="77"/>
      <c r="HTD235" s="77"/>
      <c r="HTE235" s="77"/>
      <c r="HTF235" s="77"/>
      <c r="HTG235" s="77"/>
      <c r="HTH235" s="77"/>
      <c r="HTI235" s="77"/>
      <c r="HTJ235" s="77"/>
      <c r="HTK235" s="77"/>
      <c r="HTL235" s="77"/>
      <c r="HTM235" s="77"/>
      <c r="HTN235" s="77"/>
      <c r="HTO235" s="77"/>
      <c r="HTP235" s="77"/>
      <c r="HTQ235" s="77"/>
      <c r="HTR235" s="77"/>
      <c r="HTS235" s="77"/>
      <c r="HTT235" s="77"/>
      <c r="HTU235" s="77"/>
      <c r="HTV235" s="77"/>
      <c r="HTW235" s="77"/>
      <c r="HTX235" s="77"/>
      <c r="HTY235" s="77"/>
      <c r="HTZ235" s="77"/>
      <c r="HUA235" s="77"/>
      <c r="HUB235" s="77"/>
      <c r="HUC235" s="77"/>
      <c r="HUD235" s="77"/>
      <c r="HUE235" s="77"/>
      <c r="HUF235" s="77"/>
      <c r="HUG235" s="77"/>
      <c r="HUH235" s="77"/>
      <c r="HUI235" s="77"/>
      <c r="HUJ235" s="77"/>
      <c r="HUK235" s="77"/>
      <c r="HUL235" s="77"/>
      <c r="HUM235" s="77"/>
      <c r="HUN235" s="77"/>
      <c r="HUO235" s="77"/>
      <c r="HUP235" s="77"/>
      <c r="HUQ235" s="77"/>
      <c r="HUR235" s="77"/>
      <c r="HUS235" s="77"/>
      <c r="HUT235" s="77"/>
      <c r="HUU235" s="77"/>
      <c r="HUV235" s="77"/>
      <c r="HUW235" s="77"/>
      <c r="HUX235" s="77"/>
      <c r="HUY235" s="77"/>
      <c r="HUZ235" s="77"/>
      <c r="HVA235" s="77"/>
      <c r="HVB235" s="77"/>
      <c r="HVC235" s="77"/>
      <c r="HVD235" s="77"/>
      <c r="HVE235" s="77"/>
      <c r="HVF235" s="77"/>
      <c r="HVG235" s="77"/>
      <c r="HVH235" s="77"/>
      <c r="HVI235" s="77"/>
      <c r="HVJ235" s="77"/>
      <c r="HVK235" s="77"/>
      <c r="HVL235" s="77"/>
      <c r="HVM235" s="77"/>
      <c r="HVN235" s="77"/>
      <c r="HVO235" s="77"/>
      <c r="HVP235" s="77"/>
      <c r="HVQ235" s="77"/>
      <c r="HVR235" s="77"/>
      <c r="HVS235" s="77"/>
      <c r="HVT235" s="77"/>
      <c r="HVU235" s="77"/>
      <c r="HVV235" s="77"/>
      <c r="HVW235" s="77"/>
      <c r="HVX235" s="77"/>
      <c r="HVY235" s="77"/>
      <c r="HVZ235" s="77"/>
      <c r="HWA235" s="77"/>
      <c r="HWB235" s="77"/>
      <c r="HWC235" s="77"/>
      <c r="HWD235" s="77"/>
      <c r="HWE235" s="77"/>
      <c r="HWF235" s="77"/>
      <c r="HWG235" s="77"/>
      <c r="HWH235" s="77"/>
      <c r="HWI235" s="77"/>
      <c r="HWJ235" s="77"/>
      <c r="HWK235" s="77"/>
      <c r="HWL235" s="77"/>
      <c r="HWM235" s="77"/>
      <c r="HWN235" s="77"/>
      <c r="HWO235" s="77"/>
      <c r="HWP235" s="77"/>
      <c r="HWQ235" s="77"/>
      <c r="HWR235" s="77"/>
      <c r="HWS235" s="77"/>
      <c r="HWT235" s="77"/>
      <c r="HWU235" s="77"/>
      <c r="HWV235" s="77"/>
      <c r="HWW235" s="77"/>
      <c r="HWX235" s="77"/>
      <c r="HWY235" s="77"/>
      <c r="HWZ235" s="77"/>
      <c r="HXA235" s="77"/>
      <c r="HXB235" s="77"/>
      <c r="HXC235" s="77"/>
      <c r="HXD235" s="77"/>
      <c r="HXE235" s="77"/>
      <c r="HXF235" s="77"/>
      <c r="HXG235" s="77"/>
      <c r="HXH235" s="77"/>
      <c r="HXI235" s="77"/>
      <c r="HXJ235" s="77"/>
      <c r="HXK235" s="77"/>
      <c r="HXL235" s="77"/>
      <c r="HXM235" s="77"/>
      <c r="HXN235" s="77"/>
      <c r="HXO235" s="77"/>
      <c r="HXP235" s="77"/>
      <c r="HXQ235" s="77"/>
      <c r="HXR235" s="77"/>
      <c r="HXS235" s="77"/>
      <c r="HXT235" s="77"/>
      <c r="HXU235" s="77"/>
      <c r="HXV235" s="77"/>
      <c r="HXW235" s="77"/>
      <c r="HXX235" s="77"/>
      <c r="HXY235" s="77"/>
      <c r="HXZ235" s="77"/>
      <c r="HYA235" s="77"/>
      <c r="HYB235" s="77"/>
      <c r="HYC235" s="77"/>
      <c r="HYD235" s="77"/>
      <c r="HYE235" s="77"/>
      <c r="HYF235" s="77"/>
      <c r="HYG235" s="77"/>
      <c r="HYH235" s="77"/>
      <c r="HYI235" s="77"/>
      <c r="HYJ235" s="77"/>
      <c r="HYK235" s="77"/>
      <c r="HYL235" s="77"/>
      <c r="HYM235" s="77"/>
      <c r="HYN235" s="77"/>
      <c r="HYO235" s="77"/>
      <c r="HYP235" s="77"/>
      <c r="HYQ235" s="77"/>
      <c r="HYR235" s="77"/>
      <c r="HYS235" s="77"/>
      <c r="HYT235" s="77"/>
      <c r="HYU235" s="77"/>
      <c r="HYV235" s="77"/>
      <c r="HYW235" s="77"/>
      <c r="HYX235" s="77"/>
      <c r="HYY235" s="77"/>
      <c r="HYZ235" s="77"/>
      <c r="HZA235" s="77"/>
      <c r="HZB235" s="77"/>
      <c r="HZC235" s="77"/>
      <c r="HZD235" s="77"/>
      <c r="HZE235" s="77"/>
      <c r="HZF235" s="77"/>
      <c r="HZG235" s="77"/>
      <c r="HZH235" s="77"/>
      <c r="HZI235" s="77"/>
      <c r="HZJ235" s="77"/>
      <c r="HZK235" s="77"/>
      <c r="HZL235" s="77"/>
      <c r="HZM235" s="77"/>
      <c r="HZN235" s="77"/>
      <c r="HZO235" s="77"/>
      <c r="HZP235" s="77"/>
      <c r="HZQ235" s="77"/>
      <c r="HZR235" s="77"/>
      <c r="HZS235" s="77"/>
      <c r="HZT235" s="77"/>
      <c r="HZU235" s="77"/>
      <c r="HZV235" s="77"/>
      <c r="HZW235" s="77"/>
      <c r="HZX235" s="77"/>
      <c r="HZY235" s="77"/>
      <c r="HZZ235" s="77"/>
      <c r="IAA235" s="77"/>
      <c r="IAB235" s="77"/>
      <c r="IAC235" s="77"/>
      <c r="IAD235" s="77"/>
      <c r="IAE235" s="77"/>
      <c r="IAF235" s="77"/>
      <c r="IAG235" s="77"/>
      <c r="IAH235" s="77"/>
      <c r="IAI235" s="77"/>
      <c r="IAJ235" s="77"/>
      <c r="IAK235" s="77"/>
      <c r="IAL235" s="77"/>
      <c r="IAM235" s="77"/>
      <c r="IAN235" s="77"/>
      <c r="IAO235" s="77"/>
      <c r="IAP235" s="77"/>
      <c r="IAQ235" s="77"/>
      <c r="IAR235" s="77"/>
      <c r="IAS235" s="77"/>
      <c r="IAT235" s="77"/>
      <c r="IAU235" s="77"/>
      <c r="IAV235" s="77"/>
      <c r="IAW235" s="77"/>
      <c r="IAX235" s="77"/>
      <c r="IAY235" s="77"/>
      <c r="IAZ235" s="77"/>
      <c r="IBA235" s="77"/>
      <c r="IBB235" s="77"/>
      <c r="IBC235" s="77"/>
      <c r="IBD235" s="77"/>
      <c r="IBE235" s="77"/>
      <c r="IBF235" s="77"/>
      <c r="IBG235" s="77"/>
      <c r="IBH235" s="77"/>
      <c r="IBI235" s="77"/>
      <c r="IBJ235" s="77"/>
      <c r="IBK235" s="77"/>
      <c r="IBL235" s="77"/>
      <c r="IBM235" s="77"/>
      <c r="IBN235" s="77"/>
      <c r="IBO235" s="77"/>
      <c r="IBP235" s="77"/>
      <c r="IBQ235" s="77"/>
      <c r="IBR235" s="77"/>
      <c r="IBS235" s="77"/>
      <c r="IBT235" s="77"/>
      <c r="IBU235" s="77"/>
      <c r="IBV235" s="77"/>
      <c r="IBW235" s="77"/>
      <c r="IBX235" s="77"/>
      <c r="IBY235" s="77"/>
      <c r="IBZ235" s="77"/>
      <c r="ICA235" s="77"/>
      <c r="ICB235" s="77"/>
      <c r="ICC235" s="77"/>
      <c r="ICD235" s="77"/>
      <c r="ICE235" s="77"/>
      <c r="ICF235" s="77"/>
      <c r="ICG235" s="77"/>
      <c r="ICH235" s="77"/>
      <c r="ICI235" s="77"/>
      <c r="ICJ235" s="77"/>
      <c r="ICK235" s="77"/>
      <c r="ICL235" s="77"/>
      <c r="ICM235" s="77"/>
      <c r="ICN235" s="77"/>
      <c r="ICO235" s="77"/>
      <c r="ICP235" s="77"/>
      <c r="ICQ235" s="77"/>
      <c r="ICR235" s="77"/>
      <c r="ICS235" s="77"/>
      <c r="ICT235" s="77"/>
      <c r="ICU235" s="77"/>
      <c r="ICV235" s="77"/>
      <c r="ICW235" s="77"/>
      <c r="ICX235" s="77"/>
      <c r="ICY235" s="77"/>
      <c r="ICZ235" s="77"/>
      <c r="IDA235" s="77"/>
      <c r="IDB235" s="77"/>
      <c r="IDC235" s="77"/>
      <c r="IDD235" s="77"/>
      <c r="IDE235" s="77"/>
      <c r="IDF235" s="77"/>
      <c r="IDG235" s="77"/>
      <c r="IDH235" s="77"/>
      <c r="IDI235" s="77"/>
      <c r="IDJ235" s="77"/>
      <c r="IDK235" s="77"/>
      <c r="IDL235" s="77"/>
      <c r="IDM235" s="77"/>
      <c r="IDN235" s="77"/>
      <c r="IDO235" s="77"/>
      <c r="IDP235" s="77"/>
      <c r="IDQ235" s="77"/>
      <c r="IDR235" s="77"/>
      <c r="IDS235" s="77"/>
      <c r="IDT235" s="77"/>
      <c r="IDU235" s="77"/>
      <c r="IDV235" s="77"/>
      <c r="IDW235" s="77"/>
      <c r="IDX235" s="77"/>
      <c r="IDY235" s="77"/>
      <c r="IDZ235" s="77"/>
      <c r="IEA235" s="77"/>
      <c r="IEB235" s="77"/>
      <c r="IEC235" s="77"/>
      <c r="IED235" s="77"/>
      <c r="IEE235" s="77"/>
      <c r="IEF235" s="77"/>
      <c r="IEG235" s="77"/>
      <c r="IEH235" s="77"/>
      <c r="IEI235" s="77"/>
      <c r="IEJ235" s="77"/>
      <c r="IEK235" s="77"/>
      <c r="IEL235" s="77"/>
      <c r="IEM235" s="77"/>
      <c r="IEN235" s="77"/>
      <c r="IEO235" s="77"/>
      <c r="IEP235" s="77"/>
      <c r="IEQ235" s="77"/>
      <c r="IER235" s="77"/>
      <c r="IES235" s="77"/>
      <c r="IET235" s="77"/>
      <c r="IEU235" s="77"/>
      <c r="IEV235" s="77"/>
      <c r="IEW235" s="77"/>
      <c r="IEX235" s="77"/>
      <c r="IEY235" s="77"/>
      <c r="IEZ235" s="77"/>
      <c r="IFA235" s="77"/>
      <c r="IFB235" s="77"/>
      <c r="IFC235" s="77"/>
      <c r="IFD235" s="77"/>
      <c r="IFE235" s="77"/>
      <c r="IFF235" s="77"/>
      <c r="IFG235" s="77"/>
      <c r="IFH235" s="77"/>
      <c r="IFI235" s="77"/>
      <c r="IFJ235" s="77"/>
      <c r="IFK235" s="77"/>
      <c r="IFL235" s="77"/>
      <c r="IFM235" s="77"/>
      <c r="IFN235" s="77"/>
      <c r="IFO235" s="77"/>
      <c r="IFP235" s="77"/>
      <c r="IFQ235" s="77"/>
      <c r="IFR235" s="77"/>
      <c r="IFS235" s="77"/>
      <c r="IFT235" s="77"/>
      <c r="IFU235" s="77"/>
      <c r="IFV235" s="77"/>
      <c r="IFW235" s="77"/>
      <c r="IFX235" s="77"/>
      <c r="IFY235" s="77"/>
      <c r="IFZ235" s="77"/>
      <c r="IGA235" s="77"/>
      <c r="IGB235" s="77"/>
      <c r="IGC235" s="77"/>
      <c r="IGD235" s="77"/>
      <c r="IGE235" s="77"/>
      <c r="IGF235" s="77"/>
      <c r="IGG235" s="77"/>
      <c r="IGH235" s="77"/>
      <c r="IGI235" s="77"/>
      <c r="IGJ235" s="77"/>
      <c r="IGK235" s="77"/>
      <c r="IGL235" s="77"/>
      <c r="IGM235" s="77"/>
      <c r="IGN235" s="77"/>
      <c r="IGO235" s="77"/>
      <c r="IGP235" s="77"/>
      <c r="IGQ235" s="77"/>
      <c r="IGR235" s="77"/>
      <c r="IGS235" s="77"/>
      <c r="IGT235" s="77"/>
      <c r="IGU235" s="77"/>
      <c r="IGV235" s="77"/>
      <c r="IGW235" s="77"/>
      <c r="IGX235" s="77"/>
      <c r="IGY235" s="77"/>
      <c r="IGZ235" s="77"/>
      <c r="IHA235" s="77"/>
      <c r="IHB235" s="77"/>
      <c r="IHC235" s="77"/>
      <c r="IHD235" s="77"/>
      <c r="IHE235" s="77"/>
      <c r="IHF235" s="77"/>
      <c r="IHG235" s="77"/>
      <c r="IHH235" s="77"/>
      <c r="IHI235" s="77"/>
      <c r="IHJ235" s="77"/>
      <c r="IHK235" s="77"/>
      <c r="IHL235" s="77"/>
      <c r="IHM235" s="77"/>
      <c r="IHN235" s="77"/>
      <c r="IHO235" s="77"/>
      <c r="IHP235" s="77"/>
      <c r="IHQ235" s="77"/>
      <c r="IHR235" s="77"/>
      <c r="IHS235" s="77"/>
      <c r="IHT235" s="77"/>
      <c r="IHU235" s="77"/>
      <c r="IHV235" s="77"/>
      <c r="IHW235" s="77"/>
      <c r="IHX235" s="77"/>
      <c r="IHY235" s="77"/>
      <c r="IHZ235" s="77"/>
      <c r="IIA235" s="77"/>
      <c r="IIB235" s="77"/>
      <c r="IIC235" s="77"/>
      <c r="IID235" s="77"/>
      <c r="IIE235" s="77"/>
      <c r="IIF235" s="77"/>
      <c r="IIG235" s="77"/>
      <c r="IIH235" s="77"/>
      <c r="III235" s="77"/>
      <c r="IIJ235" s="77"/>
      <c r="IIK235" s="77"/>
      <c r="IIL235" s="77"/>
      <c r="IIM235" s="77"/>
      <c r="IIN235" s="77"/>
      <c r="IIO235" s="77"/>
      <c r="IIP235" s="77"/>
      <c r="IIQ235" s="77"/>
      <c r="IIR235" s="77"/>
      <c r="IIS235" s="77"/>
      <c r="IIT235" s="77"/>
      <c r="IIU235" s="77"/>
      <c r="IIV235" s="77"/>
      <c r="IIW235" s="77"/>
      <c r="IIX235" s="77"/>
      <c r="IIY235" s="77"/>
      <c r="IIZ235" s="77"/>
      <c r="IJA235" s="77"/>
      <c r="IJB235" s="77"/>
      <c r="IJC235" s="77"/>
      <c r="IJD235" s="77"/>
      <c r="IJE235" s="77"/>
      <c r="IJF235" s="77"/>
      <c r="IJG235" s="77"/>
      <c r="IJH235" s="77"/>
      <c r="IJI235" s="77"/>
      <c r="IJJ235" s="77"/>
      <c r="IJK235" s="77"/>
      <c r="IJL235" s="77"/>
      <c r="IJM235" s="77"/>
      <c r="IJN235" s="77"/>
      <c r="IJO235" s="77"/>
      <c r="IJP235" s="77"/>
      <c r="IJQ235" s="77"/>
      <c r="IJR235" s="77"/>
      <c r="IJS235" s="77"/>
      <c r="IJT235" s="77"/>
      <c r="IJU235" s="77"/>
      <c r="IJV235" s="77"/>
      <c r="IJW235" s="77"/>
      <c r="IJX235" s="77"/>
      <c r="IJY235" s="77"/>
      <c r="IJZ235" s="77"/>
      <c r="IKA235" s="77"/>
      <c r="IKB235" s="77"/>
      <c r="IKC235" s="77"/>
      <c r="IKD235" s="77"/>
      <c r="IKE235" s="77"/>
      <c r="IKF235" s="77"/>
      <c r="IKG235" s="77"/>
      <c r="IKH235" s="77"/>
      <c r="IKI235" s="77"/>
      <c r="IKJ235" s="77"/>
      <c r="IKK235" s="77"/>
      <c r="IKL235" s="77"/>
      <c r="IKM235" s="77"/>
      <c r="IKN235" s="77"/>
      <c r="IKO235" s="77"/>
      <c r="IKP235" s="77"/>
      <c r="IKQ235" s="77"/>
      <c r="IKR235" s="77"/>
      <c r="IKS235" s="77"/>
      <c r="IKT235" s="77"/>
      <c r="IKU235" s="77"/>
      <c r="IKV235" s="77"/>
      <c r="IKW235" s="77"/>
      <c r="IKX235" s="77"/>
      <c r="IKY235" s="77"/>
      <c r="IKZ235" s="77"/>
      <c r="ILA235" s="77"/>
      <c r="ILB235" s="77"/>
      <c r="ILC235" s="77"/>
      <c r="ILD235" s="77"/>
      <c r="ILE235" s="77"/>
      <c r="ILF235" s="77"/>
      <c r="ILG235" s="77"/>
      <c r="ILH235" s="77"/>
      <c r="ILI235" s="77"/>
      <c r="ILJ235" s="77"/>
      <c r="ILK235" s="77"/>
      <c r="ILL235" s="77"/>
      <c r="ILM235" s="77"/>
      <c r="ILN235" s="77"/>
      <c r="ILO235" s="77"/>
      <c r="ILP235" s="77"/>
      <c r="ILQ235" s="77"/>
      <c r="ILR235" s="77"/>
      <c r="ILS235" s="77"/>
      <c r="ILT235" s="77"/>
      <c r="ILU235" s="77"/>
      <c r="ILV235" s="77"/>
      <c r="ILW235" s="77"/>
      <c r="ILX235" s="77"/>
      <c r="ILY235" s="77"/>
      <c r="ILZ235" s="77"/>
      <c r="IMA235" s="77"/>
      <c r="IMB235" s="77"/>
      <c r="IMC235" s="77"/>
      <c r="IMD235" s="77"/>
      <c r="IME235" s="77"/>
      <c r="IMF235" s="77"/>
      <c r="IMG235" s="77"/>
      <c r="IMH235" s="77"/>
      <c r="IMI235" s="77"/>
      <c r="IMJ235" s="77"/>
      <c r="IMK235" s="77"/>
      <c r="IML235" s="77"/>
      <c r="IMM235" s="77"/>
      <c r="IMN235" s="77"/>
      <c r="IMO235" s="77"/>
      <c r="IMP235" s="77"/>
      <c r="IMQ235" s="77"/>
      <c r="IMR235" s="77"/>
      <c r="IMS235" s="77"/>
      <c r="IMT235" s="77"/>
      <c r="IMU235" s="77"/>
      <c r="IMV235" s="77"/>
      <c r="IMW235" s="77"/>
      <c r="IMX235" s="77"/>
      <c r="IMY235" s="77"/>
      <c r="IMZ235" s="77"/>
      <c r="INA235" s="77"/>
      <c r="INB235" s="77"/>
      <c r="INC235" s="77"/>
      <c r="IND235" s="77"/>
      <c r="INE235" s="77"/>
      <c r="INF235" s="77"/>
      <c r="ING235" s="77"/>
      <c r="INH235" s="77"/>
      <c r="INI235" s="77"/>
      <c r="INJ235" s="77"/>
      <c r="INK235" s="77"/>
      <c r="INL235" s="77"/>
      <c r="INM235" s="77"/>
      <c r="INN235" s="77"/>
      <c r="INO235" s="77"/>
      <c r="INP235" s="77"/>
      <c r="INQ235" s="77"/>
      <c r="INR235" s="77"/>
      <c r="INS235" s="77"/>
      <c r="INT235" s="77"/>
      <c r="INU235" s="77"/>
      <c r="INV235" s="77"/>
      <c r="INW235" s="77"/>
      <c r="INX235" s="77"/>
      <c r="INY235" s="77"/>
      <c r="INZ235" s="77"/>
      <c r="IOA235" s="77"/>
      <c r="IOB235" s="77"/>
      <c r="IOC235" s="77"/>
      <c r="IOD235" s="77"/>
      <c r="IOE235" s="77"/>
      <c r="IOF235" s="77"/>
      <c r="IOG235" s="77"/>
      <c r="IOH235" s="77"/>
      <c r="IOI235" s="77"/>
      <c r="IOJ235" s="77"/>
      <c r="IOK235" s="77"/>
      <c r="IOL235" s="77"/>
      <c r="IOM235" s="77"/>
      <c r="ION235" s="77"/>
      <c r="IOO235" s="77"/>
      <c r="IOP235" s="77"/>
      <c r="IOQ235" s="77"/>
      <c r="IOR235" s="77"/>
      <c r="IOS235" s="77"/>
      <c r="IOT235" s="77"/>
      <c r="IOU235" s="77"/>
      <c r="IOV235" s="77"/>
      <c r="IOW235" s="77"/>
      <c r="IOX235" s="77"/>
      <c r="IOY235" s="77"/>
      <c r="IOZ235" s="77"/>
      <c r="IPA235" s="77"/>
      <c r="IPB235" s="77"/>
      <c r="IPC235" s="77"/>
      <c r="IPD235" s="77"/>
      <c r="IPE235" s="77"/>
      <c r="IPF235" s="77"/>
      <c r="IPG235" s="77"/>
      <c r="IPH235" s="77"/>
      <c r="IPI235" s="77"/>
      <c r="IPJ235" s="77"/>
      <c r="IPK235" s="77"/>
      <c r="IPL235" s="77"/>
      <c r="IPM235" s="77"/>
      <c r="IPN235" s="77"/>
      <c r="IPO235" s="77"/>
      <c r="IPP235" s="77"/>
      <c r="IPQ235" s="77"/>
      <c r="IPR235" s="77"/>
      <c r="IPS235" s="77"/>
      <c r="IPT235" s="77"/>
      <c r="IPU235" s="77"/>
      <c r="IPV235" s="77"/>
      <c r="IPW235" s="77"/>
      <c r="IPX235" s="77"/>
      <c r="IPY235" s="77"/>
      <c r="IPZ235" s="77"/>
      <c r="IQA235" s="77"/>
      <c r="IQB235" s="77"/>
      <c r="IQC235" s="77"/>
      <c r="IQD235" s="77"/>
      <c r="IQE235" s="77"/>
      <c r="IQF235" s="77"/>
      <c r="IQG235" s="77"/>
      <c r="IQH235" s="77"/>
      <c r="IQI235" s="77"/>
      <c r="IQJ235" s="77"/>
      <c r="IQK235" s="77"/>
      <c r="IQL235" s="77"/>
      <c r="IQM235" s="77"/>
      <c r="IQN235" s="77"/>
      <c r="IQO235" s="77"/>
      <c r="IQP235" s="77"/>
      <c r="IQQ235" s="77"/>
      <c r="IQR235" s="77"/>
      <c r="IQS235" s="77"/>
      <c r="IQT235" s="77"/>
      <c r="IQU235" s="77"/>
      <c r="IQV235" s="77"/>
      <c r="IQW235" s="77"/>
      <c r="IQX235" s="77"/>
      <c r="IQY235" s="77"/>
      <c r="IQZ235" s="77"/>
      <c r="IRA235" s="77"/>
      <c r="IRB235" s="77"/>
      <c r="IRC235" s="77"/>
      <c r="IRD235" s="77"/>
      <c r="IRE235" s="77"/>
      <c r="IRF235" s="77"/>
      <c r="IRG235" s="77"/>
      <c r="IRH235" s="77"/>
      <c r="IRI235" s="77"/>
      <c r="IRJ235" s="77"/>
      <c r="IRK235" s="77"/>
      <c r="IRL235" s="77"/>
      <c r="IRM235" s="77"/>
      <c r="IRN235" s="77"/>
      <c r="IRO235" s="77"/>
      <c r="IRP235" s="77"/>
      <c r="IRQ235" s="77"/>
      <c r="IRR235" s="77"/>
      <c r="IRS235" s="77"/>
      <c r="IRT235" s="77"/>
      <c r="IRU235" s="77"/>
      <c r="IRV235" s="77"/>
      <c r="IRW235" s="77"/>
      <c r="IRX235" s="77"/>
      <c r="IRY235" s="77"/>
      <c r="IRZ235" s="77"/>
      <c r="ISA235" s="77"/>
      <c r="ISB235" s="77"/>
      <c r="ISC235" s="77"/>
      <c r="ISD235" s="77"/>
      <c r="ISE235" s="77"/>
      <c r="ISF235" s="77"/>
      <c r="ISG235" s="77"/>
      <c r="ISH235" s="77"/>
      <c r="ISI235" s="77"/>
      <c r="ISJ235" s="77"/>
      <c r="ISK235" s="77"/>
      <c r="ISL235" s="77"/>
      <c r="ISM235" s="77"/>
      <c r="ISN235" s="77"/>
      <c r="ISO235" s="77"/>
      <c r="ISP235" s="77"/>
      <c r="ISQ235" s="77"/>
      <c r="ISR235" s="77"/>
      <c r="ISS235" s="77"/>
      <c r="IST235" s="77"/>
      <c r="ISU235" s="77"/>
      <c r="ISV235" s="77"/>
      <c r="ISW235" s="77"/>
      <c r="ISX235" s="77"/>
      <c r="ISY235" s="77"/>
      <c r="ISZ235" s="77"/>
      <c r="ITA235" s="77"/>
      <c r="ITB235" s="77"/>
      <c r="ITC235" s="77"/>
      <c r="ITD235" s="77"/>
      <c r="ITE235" s="77"/>
      <c r="ITF235" s="77"/>
      <c r="ITG235" s="77"/>
      <c r="ITH235" s="77"/>
      <c r="ITI235" s="77"/>
      <c r="ITJ235" s="77"/>
      <c r="ITK235" s="77"/>
      <c r="ITL235" s="77"/>
      <c r="ITM235" s="77"/>
      <c r="ITN235" s="77"/>
      <c r="ITO235" s="77"/>
      <c r="ITP235" s="77"/>
      <c r="ITQ235" s="77"/>
      <c r="ITR235" s="77"/>
      <c r="ITS235" s="77"/>
      <c r="ITT235" s="77"/>
      <c r="ITU235" s="77"/>
      <c r="ITV235" s="77"/>
      <c r="ITW235" s="77"/>
      <c r="ITX235" s="77"/>
      <c r="ITY235" s="77"/>
      <c r="ITZ235" s="77"/>
      <c r="IUA235" s="77"/>
      <c r="IUB235" s="77"/>
      <c r="IUC235" s="77"/>
      <c r="IUD235" s="77"/>
      <c r="IUE235" s="77"/>
      <c r="IUF235" s="77"/>
      <c r="IUG235" s="77"/>
      <c r="IUH235" s="77"/>
      <c r="IUI235" s="77"/>
      <c r="IUJ235" s="77"/>
      <c r="IUK235" s="77"/>
      <c r="IUL235" s="77"/>
      <c r="IUM235" s="77"/>
      <c r="IUN235" s="77"/>
      <c r="IUO235" s="77"/>
      <c r="IUP235" s="77"/>
      <c r="IUQ235" s="77"/>
      <c r="IUR235" s="77"/>
      <c r="IUS235" s="77"/>
      <c r="IUT235" s="77"/>
      <c r="IUU235" s="77"/>
      <c r="IUV235" s="77"/>
      <c r="IUW235" s="77"/>
      <c r="IUX235" s="77"/>
      <c r="IUY235" s="77"/>
      <c r="IUZ235" s="77"/>
      <c r="IVA235" s="77"/>
      <c r="IVB235" s="77"/>
      <c r="IVC235" s="77"/>
      <c r="IVD235" s="77"/>
      <c r="IVE235" s="77"/>
      <c r="IVF235" s="77"/>
      <c r="IVG235" s="77"/>
      <c r="IVH235" s="77"/>
      <c r="IVI235" s="77"/>
      <c r="IVJ235" s="77"/>
      <c r="IVK235" s="77"/>
      <c r="IVL235" s="77"/>
      <c r="IVM235" s="77"/>
      <c r="IVN235" s="77"/>
      <c r="IVO235" s="77"/>
      <c r="IVP235" s="77"/>
      <c r="IVQ235" s="77"/>
      <c r="IVR235" s="77"/>
      <c r="IVS235" s="77"/>
      <c r="IVT235" s="77"/>
      <c r="IVU235" s="77"/>
      <c r="IVV235" s="77"/>
      <c r="IVW235" s="77"/>
      <c r="IVX235" s="77"/>
      <c r="IVY235" s="77"/>
      <c r="IVZ235" s="77"/>
      <c r="IWA235" s="77"/>
      <c r="IWB235" s="77"/>
      <c r="IWC235" s="77"/>
      <c r="IWD235" s="77"/>
      <c r="IWE235" s="77"/>
      <c r="IWF235" s="77"/>
      <c r="IWG235" s="77"/>
      <c r="IWH235" s="77"/>
      <c r="IWI235" s="77"/>
      <c r="IWJ235" s="77"/>
      <c r="IWK235" s="77"/>
      <c r="IWL235" s="77"/>
      <c r="IWM235" s="77"/>
      <c r="IWN235" s="77"/>
      <c r="IWO235" s="77"/>
      <c r="IWP235" s="77"/>
      <c r="IWQ235" s="77"/>
      <c r="IWR235" s="77"/>
      <c r="IWS235" s="77"/>
      <c r="IWT235" s="77"/>
      <c r="IWU235" s="77"/>
      <c r="IWV235" s="77"/>
      <c r="IWW235" s="77"/>
      <c r="IWX235" s="77"/>
      <c r="IWY235" s="77"/>
      <c r="IWZ235" s="77"/>
      <c r="IXA235" s="77"/>
      <c r="IXB235" s="77"/>
      <c r="IXC235" s="77"/>
      <c r="IXD235" s="77"/>
      <c r="IXE235" s="77"/>
      <c r="IXF235" s="77"/>
      <c r="IXG235" s="77"/>
      <c r="IXH235" s="77"/>
      <c r="IXI235" s="77"/>
      <c r="IXJ235" s="77"/>
      <c r="IXK235" s="77"/>
      <c r="IXL235" s="77"/>
      <c r="IXM235" s="77"/>
      <c r="IXN235" s="77"/>
      <c r="IXO235" s="77"/>
      <c r="IXP235" s="77"/>
      <c r="IXQ235" s="77"/>
      <c r="IXR235" s="77"/>
      <c r="IXS235" s="77"/>
      <c r="IXT235" s="77"/>
      <c r="IXU235" s="77"/>
      <c r="IXV235" s="77"/>
      <c r="IXW235" s="77"/>
      <c r="IXX235" s="77"/>
      <c r="IXY235" s="77"/>
      <c r="IXZ235" s="77"/>
      <c r="IYA235" s="77"/>
      <c r="IYB235" s="77"/>
      <c r="IYC235" s="77"/>
      <c r="IYD235" s="77"/>
      <c r="IYE235" s="77"/>
      <c r="IYF235" s="77"/>
      <c r="IYG235" s="77"/>
      <c r="IYH235" s="77"/>
      <c r="IYI235" s="77"/>
      <c r="IYJ235" s="77"/>
      <c r="IYK235" s="77"/>
      <c r="IYL235" s="77"/>
      <c r="IYM235" s="77"/>
      <c r="IYN235" s="77"/>
      <c r="IYO235" s="77"/>
      <c r="IYP235" s="77"/>
      <c r="IYQ235" s="77"/>
      <c r="IYR235" s="77"/>
      <c r="IYS235" s="77"/>
      <c r="IYT235" s="77"/>
      <c r="IYU235" s="77"/>
      <c r="IYV235" s="77"/>
      <c r="IYW235" s="77"/>
      <c r="IYX235" s="77"/>
      <c r="IYY235" s="77"/>
      <c r="IYZ235" s="77"/>
      <c r="IZA235" s="77"/>
      <c r="IZB235" s="77"/>
      <c r="IZC235" s="77"/>
      <c r="IZD235" s="77"/>
      <c r="IZE235" s="77"/>
      <c r="IZF235" s="77"/>
      <c r="IZG235" s="77"/>
      <c r="IZH235" s="77"/>
      <c r="IZI235" s="77"/>
      <c r="IZJ235" s="77"/>
      <c r="IZK235" s="77"/>
      <c r="IZL235" s="77"/>
      <c r="IZM235" s="77"/>
      <c r="IZN235" s="77"/>
      <c r="IZO235" s="77"/>
      <c r="IZP235" s="77"/>
      <c r="IZQ235" s="77"/>
      <c r="IZR235" s="77"/>
      <c r="IZS235" s="77"/>
      <c r="IZT235" s="77"/>
      <c r="IZU235" s="77"/>
      <c r="IZV235" s="77"/>
      <c r="IZW235" s="77"/>
      <c r="IZX235" s="77"/>
      <c r="IZY235" s="77"/>
      <c r="IZZ235" s="77"/>
      <c r="JAA235" s="77"/>
      <c r="JAB235" s="77"/>
      <c r="JAC235" s="77"/>
      <c r="JAD235" s="77"/>
      <c r="JAE235" s="77"/>
      <c r="JAF235" s="77"/>
      <c r="JAG235" s="77"/>
      <c r="JAH235" s="77"/>
      <c r="JAI235" s="77"/>
      <c r="JAJ235" s="77"/>
      <c r="JAK235" s="77"/>
      <c r="JAL235" s="77"/>
      <c r="JAM235" s="77"/>
      <c r="JAN235" s="77"/>
      <c r="JAO235" s="77"/>
      <c r="JAP235" s="77"/>
      <c r="JAQ235" s="77"/>
      <c r="JAR235" s="77"/>
      <c r="JAS235" s="77"/>
      <c r="JAT235" s="77"/>
      <c r="JAU235" s="77"/>
      <c r="JAV235" s="77"/>
      <c r="JAW235" s="77"/>
      <c r="JAX235" s="77"/>
      <c r="JAY235" s="77"/>
      <c r="JAZ235" s="77"/>
      <c r="JBA235" s="77"/>
      <c r="JBB235" s="77"/>
      <c r="JBC235" s="77"/>
      <c r="JBD235" s="77"/>
      <c r="JBE235" s="77"/>
      <c r="JBF235" s="77"/>
      <c r="JBG235" s="77"/>
      <c r="JBH235" s="77"/>
      <c r="JBI235" s="77"/>
      <c r="JBJ235" s="77"/>
      <c r="JBK235" s="77"/>
      <c r="JBL235" s="77"/>
      <c r="JBM235" s="77"/>
      <c r="JBN235" s="77"/>
      <c r="JBO235" s="77"/>
      <c r="JBP235" s="77"/>
      <c r="JBQ235" s="77"/>
      <c r="JBR235" s="77"/>
      <c r="JBS235" s="77"/>
      <c r="JBT235" s="77"/>
      <c r="JBU235" s="77"/>
      <c r="JBV235" s="77"/>
      <c r="JBW235" s="77"/>
      <c r="JBX235" s="77"/>
      <c r="JBY235" s="77"/>
      <c r="JBZ235" s="77"/>
      <c r="JCA235" s="77"/>
      <c r="JCB235" s="77"/>
      <c r="JCC235" s="77"/>
      <c r="JCD235" s="77"/>
      <c r="JCE235" s="77"/>
      <c r="JCF235" s="77"/>
      <c r="JCG235" s="77"/>
      <c r="JCH235" s="77"/>
      <c r="JCI235" s="77"/>
      <c r="JCJ235" s="77"/>
      <c r="JCK235" s="77"/>
      <c r="JCL235" s="77"/>
      <c r="JCM235" s="77"/>
      <c r="JCN235" s="77"/>
      <c r="JCO235" s="77"/>
      <c r="JCP235" s="77"/>
      <c r="JCQ235" s="77"/>
      <c r="JCR235" s="77"/>
      <c r="JCS235" s="77"/>
      <c r="JCT235" s="77"/>
      <c r="JCU235" s="77"/>
      <c r="JCV235" s="77"/>
      <c r="JCW235" s="77"/>
      <c r="JCX235" s="77"/>
      <c r="JCY235" s="77"/>
      <c r="JCZ235" s="77"/>
      <c r="JDA235" s="77"/>
      <c r="JDB235" s="77"/>
      <c r="JDC235" s="77"/>
      <c r="JDD235" s="77"/>
      <c r="JDE235" s="77"/>
      <c r="JDF235" s="77"/>
      <c r="JDG235" s="77"/>
      <c r="JDH235" s="77"/>
      <c r="JDI235" s="77"/>
      <c r="JDJ235" s="77"/>
      <c r="JDK235" s="77"/>
      <c r="JDL235" s="77"/>
      <c r="JDM235" s="77"/>
      <c r="JDN235" s="77"/>
      <c r="JDO235" s="77"/>
      <c r="JDP235" s="77"/>
      <c r="JDQ235" s="77"/>
      <c r="JDR235" s="77"/>
      <c r="JDS235" s="77"/>
      <c r="JDT235" s="77"/>
      <c r="JDU235" s="77"/>
      <c r="JDV235" s="77"/>
      <c r="JDW235" s="77"/>
      <c r="JDX235" s="77"/>
      <c r="JDY235" s="77"/>
      <c r="JDZ235" s="77"/>
      <c r="JEA235" s="77"/>
      <c r="JEB235" s="77"/>
      <c r="JEC235" s="77"/>
      <c r="JED235" s="77"/>
      <c r="JEE235" s="77"/>
      <c r="JEF235" s="77"/>
      <c r="JEG235" s="77"/>
      <c r="JEH235" s="77"/>
      <c r="JEI235" s="77"/>
      <c r="JEJ235" s="77"/>
      <c r="JEK235" s="77"/>
      <c r="JEL235" s="77"/>
      <c r="JEM235" s="77"/>
      <c r="JEN235" s="77"/>
      <c r="JEO235" s="77"/>
      <c r="JEP235" s="77"/>
      <c r="JEQ235" s="77"/>
      <c r="JER235" s="77"/>
      <c r="JES235" s="77"/>
      <c r="JET235" s="77"/>
      <c r="JEU235" s="77"/>
      <c r="JEV235" s="77"/>
      <c r="JEW235" s="77"/>
      <c r="JEX235" s="77"/>
      <c r="JEY235" s="77"/>
      <c r="JEZ235" s="77"/>
      <c r="JFA235" s="77"/>
      <c r="JFB235" s="77"/>
      <c r="JFC235" s="77"/>
      <c r="JFD235" s="77"/>
      <c r="JFE235" s="77"/>
      <c r="JFF235" s="77"/>
      <c r="JFG235" s="77"/>
      <c r="JFH235" s="77"/>
      <c r="JFI235" s="77"/>
      <c r="JFJ235" s="77"/>
      <c r="JFK235" s="77"/>
      <c r="JFL235" s="77"/>
      <c r="JFM235" s="77"/>
      <c r="JFN235" s="77"/>
      <c r="JFO235" s="77"/>
      <c r="JFP235" s="77"/>
      <c r="JFQ235" s="77"/>
      <c r="JFR235" s="77"/>
      <c r="JFS235" s="77"/>
      <c r="JFT235" s="77"/>
      <c r="JFU235" s="77"/>
      <c r="JFV235" s="77"/>
      <c r="JFW235" s="77"/>
      <c r="JFX235" s="77"/>
      <c r="JFY235" s="77"/>
      <c r="JFZ235" s="77"/>
      <c r="JGA235" s="77"/>
      <c r="JGB235" s="77"/>
      <c r="JGC235" s="77"/>
      <c r="JGD235" s="77"/>
      <c r="JGE235" s="77"/>
      <c r="JGF235" s="77"/>
      <c r="JGG235" s="77"/>
      <c r="JGH235" s="77"/>
      <c r="JGI235" s="77"/>
      <c r="JGJ235" s="77"/>
      <c r="JGK235" s="77"/>
      <c r="JGL235" s="77"/>
      <c r="JGM235" s="77"/>
      <c r="JGN235" s="77"/>
      <c r="JGO235" s="77"/>
      <c r="JGP235" s="77"/>
      <c r="JGQ235" s="77"/>
      <c r="JGR235" s="77"/>
      <c r="JGS235" s="77"/>
      <c r="JGT235" s="77"/>
      <c r="JGU235" s="77"/>
      <c r="JGV235" s="77"/>
      <c r="JGW235" s="77"/>
      <c r="JGX235" s="77"/>
      <c r="JGY235" s="77"/>
      <c r="JGZ235" s="77"/>
      <c r="JHA235" s="77"/>
      <c r="JHB235" s="77"/>
      <c r="JHC235" s="77"/>
      <c r="JHD235" s="77"/>
      <c r="JHE235" s="77"/>
      <c r="JHF235" s="77"/>
      <c r="JHG235" s="77"/>
      <c r="JHH235" s="77"/>
      <c r="JHI235" s="77"/>
      <c r="JHJ235" s="77"/>
      <c r="JHK235" s="77"/>
      <c r="JHL235" s="77"/>
      <c r="JHM235" s="77"/>
      <c r="JHN235" s="77"/>
      <c r="JHO235" s="77"/>
      <c r="JHP235" s="77"/>
      <c r="JHQ235" s="77"/>
      <c r="JHR235" s="77"/>
      <c r="JHS235" s="77"/>
      <c r="JHT235" s="77"/>
      <c r="JHU235" s="77"/>
      <c r="JHV235" s="77"/>
      <c r="JHW235" s="77"/>
      <c r="JHX235" s="77"/>
      <c r="JHY235" s="77"/>
      <c r="JHZ235" s="77"/>
      <c r="JIA235" s="77"/>
      <c r="JIB235" s="77"/>
      <c r="JIC235" s="77"/>
      <c r="JID235" s="77"/>
      <c r="JIE235" s="77"/>
      <c r="JIF235" s="77"/>
      <c r="JIG235" s="77"/>
      <c r="JIH235" s="77"/>
      <c r="JII235" s="77"/>
      <c r="JIJ235" s="77"/>
      <c r="JIK235" s="77"/>
      <c r="JIL235" s="77"/>
      <c r="JIM235" s="77"/>
      <c r="JIN235" s="77"/>
      <c r="JIO235" s="77"/>
      <c r="JIP235" s="77"/>
      <c r="JIQ235" s="77"/>
      <c r="JIR235" s="77"/>
      <c r="JIS235" s="77"/>
      <c r="JIT235" s="77"/>
      <c r="JIU235" s="77"/>
      <c r="JIV235" s="77"/>
      <c r="JIW235" s="77"/>
      <c r="JIX235" s="77"/>
      <c r="JIY235" s="77"/>
      <c r="JIZ235" s="77"/>
      <c r="JJA235" s="77"/>
      <c r="JJB235" s="77"/>
      <c r="JJC235" s="77"/>
      <c r="JJD235" s="77"/>
      <c r="JJE235" s="77"/>
      <c r="JJF235" s="77"/>
      <c r="JJG235" s="77"/>
      <c r="JJH235" s="77"/>
      <c r="JJI235" s="77"/>
      <c r="JJJ235" s="77"/>
      <c r="JJK235" s="77"/>
      <c r="JJL235" s="77"/>
      <c r="JJM235" s="77"/>
      <c r="JJN235" s="77"/>
      <c r="JJO235" s="77"/>
      <c r="JJP235" s="77"/>
      <c r="JJQ235" s="77"/>
      <c r="JJR235" s="77"/>
      <c r="JJS235" s="77"/>
      <c r="JJT235" s="77"/>
      <c r="JJU235" s="77"/>
      <c r="JJV235" s="77"/>
      <c r="JJW235" s="77"/>
      <c r="JJX235" s="77"/>
      <c r="JJY235" s="77"/>
      <c r="JJZ235" s="77"/>
      <c r="JKA235" s="77"/>
      <c r="JKB235" s="77"/>
      <c r="JKC235" s="77"/>
      <c r="JKD235" s="77"/>
      <c r="JKE235" s="77"/>
      <c r="JKF235" s="77"/>
      <c r="JKG235" s="77"/>
      <c r="JKH235" s="77"/>
      <c r="JKI235" s="77"/>
      <c r="JKJ235" s="77"/>
      <c r="JKK235" s="77"/>
      <c r="JKL235" s="77"/>
      <c r="JKM235" s="77"/>
      <c r="JKN235" s="77"/>
      <c r="JKO235" s="77"/>
      <c r="JKP235" s="77"/>
      <c r="JKQ235" s="77"/>
      <c r="JKR235" s="77"/>
      <c r="JKS235" s="77"/>
      <c r="JKT235" s="77"/>
      <c r="JKU235" s="77"/>
      <c r="JKV235" s="77"/>
      <c r="JKW235" s="77"/>
      <c r="JKX235" s="77"/>
      <c r="JKY235" s="77"/>
      <c r="JKZ235" s="77"/>
      <c r="JLA235" s="77"/>
      <c r="JLB235" s="77"/>
      <c r="JLC235" s="77"/>
      <c r="JLD235" s="77"/>
      <c r="JLE235" s="77"/>
      <c r="JLF235" s="77"/>
      <c r="JLG235" s="77"/>
      <c r="JLH235" s="77"/>
      <c r="JLI235" s="77"/>
      <c r="JLJ235" s="77"/>
      <c r="JLK235" s="77"/>
      <c r="JLL235" s="77"/>
      <c r="JLM235" s="77"/>
      <c r="JLN235" s="77"/>
      <c r="JLO235" s="77"/>
      <c r="JLP235" s="77"/>
      <c r="JLQ235" s="77"/>
      <c r="JLR235" s="77"/>
      <c r="JLS235" s="77"/>
      <c r="JLT235" s="77"/>
      <c r="JLU235" s="77"/>
      <c r="JLV235" s="77"/>
      <c r="JLW235" s="77"/>
      <c r="JLX235" s="77"/>
      <c r="JLY235" s="77"/>
      <c r="JLZ235" s="77"/>
      <c r="JMA235" s="77"/>
      <c r="JMB235" s="77"/>
      <c r="JMC235" s="77"/>
      <c r="JMD235" s="77"/>
      <c r="JME235" s="77"/>
      <c r="JMF235" s="77"/>
      <c r="JMG235" s="77"/>
      <c r="JMH235" s="77"/>
      <c r="JMI235" s="77"/>
      <c r="JMJ235" s="77"/>
      <c r="JMK235" s="77"/>
      <c r="JML235" s="77"/>
      <c r="JMM235" s="77"/>
      <c r="JMN235" s="77"/>
      <c r="JMO235" s="77"/>
      <c r="JMP235" s="77"/>
      <c r="JMQ235" s="77"/>
      <c r="JMR235" s="77"/>
      <c r="JMS235" s="77"/>
      <c r="JMT235" s="77"/>
      <c r="JMU235" s="77"/>
      <c r="JMV235" s="77"/>
      <c r="JMW235" s="77"/>
      <c r="JMX235" s="77"/>
      <c r="JMY235" s="77"/>
      <c r="JMZ235" s="77"/>
      <c r="JNA235" s="77"/>
      <c r="JNB235" s="77"/>
      <c r="JNC235" s="77"/>
      <c r="JND235" s="77"/>
      <c r="JNE235" s="77"/>
      <c r="JNF235" s="77"/>
      <c r="JNG235" s="77"/>
      <c r="JNH235" s="77"/>
      <c r="JNI235" s="77"/>
      <c r="JNJ235" s="77"/>
      <c r="JNK235" s="77"/>
      <c r="JNL235" s="77"/>
      <c r="JNM235" s="77"/>
      <c r="JNN235" s="77"/>
      <c r="JNO235" s="77"/>
      <c r="JNP235" s="77"/>
      <c r="JNQ235" s="77"/>
      <c r="JNR235" s="77"/>
      <c r="JNS235" s="77"/>
      <c r="JNT235" s="77"/>
      <c r="JNU235" s="77"/>
      <c r="JNV235" s="77"/>
      <c r="JNW235" s="77"/>
      <c r="JNX235" s="77"/>
      <c r="JNY235" s="77"/>
      <c r="JNZ235" s="77"/>
      <c r="JOA235" s="77"/>
      <c r="JOB235" s="77"/>
      <c r="JOC235" s="77"/>
      <c r="JOD235" s="77"/>
      <c r="JOE235" s="77"/>
      <c r="JOF235" s="77"/>
      <c r="JOG235" s="77"/>
      <c r="JOH235" s="77"/>
      <c r="JOI235" s="77"/>
      <c r="JOJ235" s="77"/>
      <c r="JOK235" s="77"/>
      <c r="JOL235" s="77"/>
      <c r="JOM235" s="77"/>
      <c r="JON235" s="77"/>
      <c r="JOO235" s="77"/>
      <c r="JOP235" s="77"/>
      <c r="JOQ235" s="77"/>
      <c r="JOR235" s="77"/>
      <c r="JOS235" s="77"/>
      <c r="JOT235" s="77"/>
      <c r="JOU235" s="77"/>
      <c r="JOV235" s="77"/>
      <c r="JOW235" s="77"/>
      <c r="JOX235" s="77"/>
      <c r="JOY235" s="77"/>
      <c r="JOZ235" s="77"/>
      <c r="JPA235" s="77"/>
      <c r="JPB235" s="77"/>
      <c r="JPC235" s="77"/>
      <c r="JPD235" s="77"/>
      <c r="JPE235" s="77"/>
      <c r="JPF235" s="77"/>
      <c r="JPG235" s="77"/>
      <c r="JPH235" s="77"/>
      <c r="JPI235" s="77"/>
      <c r="JPJ235" s="77"/>
      <c r="JPK235" s="77"/>
      <c r="JPL235" s="77"/>
      <c r="JPM235" s="77"/>
      <c r="JPN235" s="77"/>
      <c r="JPO235" s="77"/>
      <c r="JPP235" s="77"/>
      <c r="JPQ235" s="77"/>
      <c r="JPR235" s="77"/>
      <c r="JPS235" s="77"/>
      <c r="JPT235" s="77"/>
      <c r="JPU235" s="77"/>
      <c r="JPV235" s="77"/>
      <c r="JPW235" s="77"/>
      <c r="JPX235" s="77"/>
      <c r="JPY235" s="77"/>
      <c r="JPZ235" s="77"/>
      <c r="JQA235" s="77"/>
      <c r="JQB235" s="77"/>
      <c r="JQC235" s="77"/>
      <c r="JQD235" s="77"/>
      <c r="JQE235" s="77"/>
      <c r="JQF235" s="77"/>
      <c r="JQG235" s="77"/>
      <c r="JQH235" s="77"/>
      <c r="JQI235" s="77"/>
      <c r="JQJ235" s="77"/>
      <c r="JQK235" s="77"/>
      <c r="JQL235" s="77"/>
      <c r="JQM235" s="77"/>
      <c r="JQN235" s="77"/>
      <c r="JQO235" s="77"/>
      <c r="JQP235" s="77"/>
      <c r="JQQ235" s="77"/>
      <c r="JQR235" s="77"/>
      <c r="JQS235" s="77"/>
      <c r="JQT235" s="77"/>
      <c r="JQU235" s="77"/>
      <c r="JQV235" s="77"/>
      <c r="JQW235" s="77"/>
      <c r="JQX235" s="77"/>
      <c r="JQY235" s="77"/>
      <c r="JQZ235" s="77"/>
      <c r="JRA235" s="77"/>
      <c r="JRB235" s="77"/>
      <c r="JRC235" s="77"/>
      <c r="JRD235" s="77"/>
      <c r="JRE235" s="77"/>
      <c r="JRF235" s="77"/>
      <c r="JRG235" s="77"/>
      <c r="JRH235" s="77"/>
      <c r="JRI235" s="77"/>
      <c r="JRJ235" s="77"/>
      <c r="JRK235" s="77"/>
      <c r="JRL235" s="77"/>
      <c r="JRM235" s="77"/>
      <c r="JRN235" s="77"/>
      <c r="JRO235" s="77"/>
      <c r="JRP235" s="77"/>
      <c r="JRQ235" s="77"/>
      <c r="JRR235" s="77"/>
      <c r="JRS235" s="77"/>
      <c r="JRT235" s="77"/>
      <c r="JRU235" s="77"/>
      <c r="JRV235" s="77"/>
      <c r="JRW235" s="77"/>
      <c r="JRX235" s="77"/>
      <c r="JRY235" s="77"/>
      <c r="JRZ235" s="77"/>
      <c r="JSA235" s="77"/>
      <c r="JSB235" s="77"/>
      <c r="JSC235" s="77"/>
      <c r="JSD235" s="77"/>
      <c r="JSE235" s="77"/>
      <c r="JSF235" s="77"/>
      <c r="JSG235" s="77"/>
      <c r="JSH235" s="77"/>
      <c r="JSI235" s="77"/>
      <c r="JSJ235" s="77"/>
      <c r="JSK235" s="77"/>
      <c r="JSL235" s="77"/>
      <c r="JSM235" s="77"/>
      <c r="JSN235" s="77"/>
      <c r="JSO235" s="77"/>
      <c r="JSP235" s="77"/>
      <c r="JSQ235" s="77"/>
      <c r="JSR235" s="77"/>
      <c r="JSS235" s="77"/>
      <c r="JST235" s="77"/>
      <c r="JSU235" s="77"/>
      <c r="JSV235" s="77"/>
      <c r="JSW235" s="77"/>
      <c r="JSX235" s="77"/>
      <c r="JSY235" s="77"/>
      <c r="JSZ235" s="77"/>
      <c r="JTA235" s="77"/>
      <c r="JTB235" s="77"/>
      <c r="JTC235" s="77"/>
      <c r="JTD235" s="77"/>
      <c r="JTE235" s="77"/>
      <c r="JTF235" s="77"/>
      <c r="JTG235" s="77"/>
      <c r="JTH235" s="77"/>
      <c r="JTI235" s="77"/>
      <c r="JTJ235" s="77"/>
      <c r="JTK235" s="77"/>
      <c r="JTL235" s="77"/>
      <c r="JTM235" s="77"/>
      <c r="JTN235" s="77"/>
      <c r="JTO235" s="77"/>
      <c r="JTP235" s="77"/>
      <c r="JTQ235" s="77"/>
      <c r="JTR235" s="77"/>
      <c r="JTS235" s="77"/>
      <c r="JTT235" s="77"/>
      <c r="JTU235" s="77"/>
      <c r="JTV235" s="77"/>
      <c r="JTW235" s="77"/>
      <c r="JTX235" s="77"/>
      <c r="JTY235" s="77"/>
      <c r="JTZ235" s="77"/>
      <c r="JUA235" s="77"/>
      <c r="JUB235" s="77"/>
      <c r="JUC235" s="77"/>
      <c r="JUD235" s="77"/>
      <c r="JUE235" s="77"/>
      <c r="JUF235" s="77"/>
      <c r="JUG235" s="77"/>
      <c r="JUH235" s="77"/>
      <c r="JUI235" s="77"/>
      <c r="JUJ235" s="77"/>
      <c r="JUK235" s="77"/>
      <c r="JUL235" s="77"/>
      <c r="JUM235" s="77"/>
      <c r="JUN235" s="77"/>
      <c r="JUO235" s="77"/>
      <c r="JUP235" s="77"/>
      <c r="JUQ235" s="77"/>
      <c r="JUR235" s="77"/>
      <c r="JUS235" s="77"/>
      <c r="JUT235" s="77"/>
      <c r="JUU235" s="77"/>
      <c r="JUV235" s="77"/>
      <c r="JUW235" s="77"/>
      <c r="JUX235" s="77"/>
      <c r="JUY235" s="77"/>
      <c r="JUZ235" s="77"/>
      <c r="JVA235" s="77"/>
      <c r="JVB235" s="77"/>
      <c r="JVC235" s="77"/>
      <c r="JVD235" s="77"/>
      <c r="JVE235" s="77"/>
      <c r="JVF235" s="77"/>
      <c r="JVG235" s="77"/>
      <c r="JVH235" s="77"/>
      <c r="JVI235" s="77"/>
      <c r="JVJ235" s="77"/>
      <c r="JVK235" s="77"/>
      <c r="JVL235" s="77"/>
      <c r="JVM235" s="77"/>
      <c r="JVN235" s="77"/>
      <c r="JVO235" s="77"/>
      <c r="JVP235" s="77"/>
      <c r="JVQ235" s="77"/>
      <c r="JVR235" s="77"/>
      <c r="JVS235" s="77"/>
      <c r="JVT235" s="77"/>
      <c r="JVU235" s="77"/>
      <c r="JVV235" s="77"/>
      <c r="JVW235" s="77"/>
      <c r="JVX235" s="77"/>
      <c r="JVY235" s="77"/>
      <c r="JVZ235" s="77"/>
      <c r="JWA235" s="77"/>
      <c r="JWB235" s="77"/>
      <c r="JWC235" s="77"/>
      <c r="JWD235" s="77"/>
      <c r="JWE235" s="77"/>
      <c r="JWF235" s="77"/>
      <c r="JWG235" s="77"/>
      <c r="JWH235" s="77"/>
      <c r="JWI235" s="77"/>
      <c r="JWJ235" s="77"/>
      <c r="JWK235" s="77"/>
      <c r="JWL235" s="77"/>
      <c r="JWM235" s="77"/>
      <c r="JWN235" s="77"/>
      <c r="JWO235" s="77"/>
      <c r="JWP235" s="77"/>
      <c r="JWQ235" s="77"/>
      <c r="JWR235" s="77"/>
      <c r="JWS235" s="77"/>
      <c r="JWT235" s="77"/>
      <c r="JWU235" s="77"/>
      <c r="JWV235" s="77"/>
      <c r="JWW235" s="77"/>
      <c r="JWX235" s="77"/>
      <c r="JWY235" s="77"/>
      <c r="JWZ235" s="77"/>
      <c r="JXA235" s="77"/>
      <c r="JXB235" s="77"/>
      <c r="JXC235" s="77"/>
      <c r="JXD235" s="77"/>
      <c r="JXE235" s="77"/>
      <c r="JXF235" s="77"/>
      <c r="JXG235" s="77"/>
      <c r="JXH235" s="77"/>
      <c r="JXI235" s="77"/>
      <c r="JXJ235" s="77"/>
      <c r="JXK235" s="77"/>
      <c r="JXL235" s="77"/>
      <c r="JXM235" s="77"/>
      <c r="JXN235" s="77"/>
      <c r="JXO235" s="77"/>
      <c r="JXP235" s="77"/>
      <c r="JXQ235" s="77"/>
      <c r="JXR235" s="77"/>
      <c r="JXS235" s="77"/>
      <c r="JXT235" s="77"/>
      <c r="JXU235" s="77"/>
      <c r="JXV235" s="77"/>
      <c r="JXW235" s="77"/>
      <c r="JXX235" s="77"/>
      <c r="JXY235" s="77"/>
      <c r="JXZ235" s="77"/>
      <c r="JYA235" s="77"/>
      <c r="JYB235" s="77"/>
      <c r="JYC235" s="77"/>
      <c r="JYD235" s="77"/>
      <c r="JYE235" s="77"/>
      <c r="JYF235" s="77"/>
      <c r="JYG235" s="77"/>
      <c r="JYH235" s="77"/>
      <c r="JYI235" s="77"/>
      <c r="JYJ235" s="77"/>
      <c r="JYK235" s="77"/>
      <c r="JYL235" s="77"/>
      <c r="JYM235" s="77"/>
      <c r="JYN235" s="77"/>
      <c r="JYO235" s="77"/>
      <c r="JYP235" s="77"/>
      <c r="JYQ235" s="77"/>
      <c r="JYR235" s="77"/>
      <c r="JYS235" s="77"/>
      <c r="JYT235" s="77"/>
      <c r="JYU235" s="77"/>
      <c r="JYV235" s="77"/>
      <c r="JYW235" s="77"/>
      <c r="JYX235" s="77"/>
      <c r="JYY235" s="77"/>
      <c r="JYZ235" s="77"/>
      <c r="JZA235" s="77"/>
      <c r="JZB235" s="77"/>
      <c r="JZC235" s="77"/>
      <c r="JZD235" s="77"/>
      <c r="JZE235" s="77"/>
      <c r="JZF235" s="77"/>
      <c r="JZG235" s="77"/>
      <c r="JZH235" s="77"/>
      <c r="JZI235" s="77"/>
      <c r="JZJ235" s="77"/>
      <c r="JZK235" s="77"/>
      <c r="JZL235" s="77"/>
      <c r="JZM235" s="77"/>
      <c r="JZN235" s="77"/>
      <c r="JZO235" s="77"/>
      <c r="JZP235" s="77"/>
      <c r="JZQ235" s="77"/>
      <c r="JZR235" s="77"/>
      <c r="JZS235" s="77"/>
      <c r="JZT235" s="77"/>
      <c r="JZU235" s="77"/>
      <c r="JZV235" s="77"/>
      <c r="JZW235" s="77"/>
      <c r="JZX235" s="77"/>
      <c r="JZY235" s="77"/>
      <c r="JZZ235" s="77"/>
      <c r="KAA235" s="77"/>
      <c r="KAB235" s="77"/>
      <c r="KAC235" s="77"/>
      <c r="KAD235" s="77"/>
      <c r="KAE235" s="77"/>
      <c r="KAF235" s="77"/>
      <c r="KAG235" s="77"/>
      <c r="KAH235" s="77"/>
      <c r="KAI235" s="77"/>
      <c r="KAJ235" s="77"/>
      <c r="KAK235" s="77"/>
      <c r="KAL235" s="77"/>
      <c r="KAM235" s="77"/>
      <c r="KAN235" s="77"/>
      <c r="KAO235" s="77"/>
      <c r="KAP235" s="77"/>
      <c r="KAQ235" s="77"/>
      <c r="KAR235" s="77"/>
      <c r="KAS235" s="77"/>
      <c r="KAT235" s="77"/>
      <c r="KAU235" s="77"/>
      <c r="KAV235" s="77"/>
      <c r="KAW235" s="77"/>
      <c r="KAX235" s="77"/>
      <c r="KAY235" s="77"/>
      <c r="KAZ235" s="77"/>
      <c r="KBA235" s="77"/>
      <c r="KBB235" s="77"/>
      <c r="KBC235" s="77"/>
      <c r="KBD235" s="77"/>
      <c r="KBE235" s="77"/>
      <c r="KBF235" s="77"/>
      <c r="KBG235" s="77"/>
      <c r="KBH235" s="77"/>
      <c r="KBI235" s="77"/>
      <c r="KBJ235" s="77"/>
      <c r="KBK235" s="77"/>
      <c r="KBL235" s="77"/>
      <c r="KBM235" s="77"/>
      <c r="KBN235" s="77"/>
      <c r="KBO235" s="77"/>
      <c r="KBP235" s="77"/>
      <c r="KBQ235" s="77"/>
      <c r="KBR235" s="77"/>
      <c r="KBS235" s="77"/>
      <c r="KBT235" s="77"/>
      <c r="KBU235" s="77"/>
      <c r="KBV235" s="77"/>
      <c r="KBW235" s="77"/>
      <c r="KBX235" s="77"/>
      <c r="KBY235" s="77"/>
      <c r="KBZ235" s="77"/>
      <c r="KCA235" s="77"/>
      <c r="KCB235" s="77"/>
      <c r="KCC235" s="77"/>
      <c r="KCD235" s="77"/>
      <c r="KCE235" s="77"/>
      <c r="KCF235" s="77"/>
      <c r="KCG235" s="77"/>
      <c r="KCH235" s="77"/>
      <c r="KCI235" s="77"/>
      <c r="KCJ235" s="77"/>
      <c r="KCK235" s="77"/>
      <c r="KCL235" s="77"/>
      <c r="KCM235" s="77"/>
      <c r="KCN235" s="77"/>
      <c r="KCO235" s="77"/>
      <c r="KCP235" s="77"/>
      <c r="KCQ235" s="77"/>
      <c r="KCR235" s="77"/>
      <c r="KCS235" s="77"/>
      <c r="KCT235" s="77"/>
      <c r="KCU235" s="77"/>
      <c r="KCV235" s="77"/>
      <c r="KCW235" s="77"/>
      <c r="KCX235" s="77"/>
      <c r="KCY235" s="77"/>
      <c r="KCZ235" s="77"/>
      <c r="KDA235" s="77"/>
      <c r="KDB235" s="77"/>
      <c r="KDC235" s="77"/>
      <c r="KDD235" s="77"/>
      <c r="KDE235" s="77"/>
      <c r="KDF235" s="77"/>
      <c r="KDG235" s="77"/>
      <c r="KDH235" s="77"/>
      <c r="KDI235" s="77"/>
      <c r="KDJ235" s="77"/>
      <c r="KDK235" s="77"/>
      <c r="KDL235" s="77"/>
      <c r="KDM235" s="77"/>
      <c r="KDN235" s="77"/>
      <c r="KDO235" s="77"/>
      <c r="KDP235" s="77"/>
      <c r="KDQ235" s="77"/>
      <c r="KDR235" s="77"/>
      <c r="KDS235" s="77"/>
      <c r="KDT235" s="77"/>
      <c r="KDU235" s="77"/>
      <c r="KDV235" s="77"/>
      <c r="KDW235" s="77"/>
      <c r="KDX235" s="77"/>
      <c r="KDY235" s="77"/>
      <c r="KDZ235" s="77"/>
      <c r="KEA235" s="77"/>
      <c r="KEB235" s="77"/>
      <c r="KEC235" s="77"/>
      <c r="KED235" s="77"/>
      <c r="KEE235" s="77"/>
      <c r="KEF235" s="77"/>
      <c r="KEG235" s="77"/>
      <c r="KEH235" s="77"/>
      <c r="KEI235" s="77"/>
      <c r="KEJ235" s="77"/>
      <c r="KEK235" s="77"/>
      <c r="KEL235" s="77"/>
      <c r="KEM235" s="77"/>
      <c r="KEN235" s="77"/>
      <c r="KEO235" s="77"/>
      <c r="KEP235" s="77"/>
      <c r="KEQ235" s="77"/>
      <c r="KER235" s="77"/>
      <c r="KES235" s="77"/>
      <c r="KET235" s="77"/>
      <c r="KEU235" s="77"/>
      <c r="KEV235" s="77"/>
      <c r="KEW235" s="77"/>
      <c r="KEX235" s="77"/>
      <c r="KEY235" s="77"/>
      <c r="KEZ235" s="77"/>
      <c r="KFA235" s="77"/>
      <c r="KFB235" s="77"/>
      <c r="KFC235" s="77"/>
      <c r="KFD235" s="77"/>
      <c r="KFE235" s="77"/>
      <c r="KFF235" s="77"/>
      <c r="KFG235" s="77"/>
      <c r="KFH235" s="77"/>
      <c r="KFI235" s="77"/>
      <c r="KFJ235" s="77"/>
      <c r="KFK235" s="77"/>
      <c r="KFL235" s="77"/>
      <c r="KFM235" s="77"/>
      <c r="KFN235" s="77"/>
      <c r="KFO235" s="77"/>
      <c r="KFP235" s="77"/>
      <c r="KFQ235" s="77"/>
      <c r="KFR235" s="77"/>
      <c r="KFS235" s="77"/>
      <c r="KFT235" s="77"/>
      <c r="KFU235" s="77"/>
      <c r="KFV235" s="77"/>
      <c r="KFW235" s="77"/>
      <c r="KFX235" s="77"/>
      <c r="KFY235" s="77"/>
      <c r="KFZ235" s="77"/>
      <c r="KGA235" s="77"/>
      <c r="KGB235" s="77"/>
      <c r="KGC235" s="77"/>
      <c r="KGD235" s="77"/>
      <c r="KGE235" s="77"/>
      <c r="KGF235" s="77"/>
      <c r="KGG235" s="77"/>
      <c r="KGH235" s="77"/>
      <c r="KGI235" s="77"/>
      <c r="KGJ235" s="77"/>
      <c r="KGK235" s="77"/>
      <c r="KGL235" s="77"/>
      <c r="KGM235" s="77"/>
      <c r="KGN235" s="77"/>
      <c r="KGO235" s="77"/>
      <c r="KGP235" s="77"/>
      <c r="KGQ235" s="77"/>
      <c r="KGR235" s="77"/>
      <c r="KGS235" s="77"/>
      <c r="KGT235" s="77"/>
      <c r="KGU235" s="77"/>
      <c r="KGV235" s="77"/>
      <c r="KGW235" s="77"/>
      <c r="KGX235" s="77"/>
      <c r="KGY235" s="77"/>
      <c r="KGZ235" s="77"/>
      <c r="KHA235" s="77"/>
      <c r="KHB235" s="77"/>
      <c r="KHC235" s="77"/>
      <c r="KHD235" s="77"/>
      <c r="KHE235" s="77"/>
      <c r="KHF235" s="77"/>
      <c r="KHG235" s="77"/>
      <c r="KHH235" s="77"/>
      <c r="KHI235" s="77"/>
      <c r="KHJ235" s="77"/>
      <c r="KHK235" s="77"/>
      <c r="KHL235" s="77"/>
      <c r="KHM235" s="77"/>
      <c r="KHN235" s="77"/>
      <c r="KHO235" s="77"/>
      <c r="KHP235" s="77"/>
      <c r="KHQ235" s="77"/>
      <c r="KHR235" s="77"/>
      <c r="KHS235" s="77"/>
      <c r="KHT235" s="77"/>
      <c r="KHU235" s="77"/>
      <c r="KHV235" s="77"/>
      <c r="KHW235" s="77"/>
      <c r="KHX235" s="77"/>
      <c r="KHY235" s="77"/>
      <c r="KHZ235" s="77"/>
      <c r="KIA235" s="77"/>
      <c r="KIB235" s="77"/>
      <c r="KIC235" s="77"/>
      <c r="KID235" s="77"/>
      <c r="KIE235" s="77"/>
      <c r="KIF235" s="77"/>
      <c r="KIG235" s="77"/>
      <c r="KIH235" s="77"/>
      <c r="KII235" s="77"/>
      <c r="KIJ235" s="77"/>
      <c r="KIK235" s="77"/>
      <c r="KIL235" s="77"/>
      <c r="KIM235" s="77"/>
      <c r="KIN235" s="77"/>
      <c r="KIO235" s="77"/>
      <c r="KIP235" s="77"/>
      <c r="KIQ235" s="77"/>
      <c r="KIR235" s="77"/>
      <c r="KIS235" s="77"/>
      <c r="KIT235" s="77"/>
      <c r="KIU235" s="77"/>
      <c r="KIV235" s="77"/>
      <c r="KIW235" s="77"/>
      <c r="KIX235" s="77"/>
      <c r="KIY235" s="77"/>
      <c r="KIZ235" s="77"/>
      <c r="KJA235" s="77"/>
      <c r="KJB235" s="77"/>
      <c r="KJC235" s="77"/>
      <c r="KJD235" s="77"/>
      <c r="KJE235" s="77"/>
      <c r="KJF235" s="77"/>
      <c r="KJG235" s="77"/>
      <c r="KJH235" s="77"/>
      <c r="KJI235" s="77"/>
      <c r="KJJ235" s="77"/>
      <c r="KJK235" s="77"/>
      <c r="KJL235" s="77"/>
      <c r="KJM235" s="77"/>
      <c r="KJN235" s="77"/>
      <c r="KJO235" s="77"/>
      <c r="KJP235" s="77"/>
      <c r="KJQ235" s="77"/>
      <c r="KJR235" s="77"/>
      <c r="KJS235" s="77"/>
      <c r="KJT235" s="77"/>
      <c r="KJU235" s="77"/>
      <c r="KJV235" s="77"/>
      <c r="KJW235" s="77"/>
      <c r="KJX235" s="77"/>
      <c r="KJY235" s="77"/>
      <c r="KJZ235" s="77"/>
      <c r="KKA235" s="77"/>
      <c r="KKB235" s="77"/>
      <c r="KKC235" s="77"/>
      <c r="KKD235" s="77"/>
      <c r="KKE235" s="77"/>
      <c r="KKF235" s="77"/>
      <c r="KKG235" s="77"/>
      <c r="KKH235" s="77"/>
      <c r="KKI235" s="77"/>
      <c r="KKJ235" s="77"/>
      <c r="KKK235" s="77"/>
      <c r="KKL235" s="77"/>
      <c r="KKM235" s="77"/>
      <c r="KKN235" s="77"/>
      <c r="KKO235" s="77"/>
      <c r="KKP235" s="77"/>
      <c r="KKQ235" s="77"/>
      <c r="KKR235" s="77"/>
      <c r="KKS235" s="77"/>
      <c r="KKT235" s="77"/>
      <c r="KKU235" s="77"/>
      <c r="KKV235" s="77"/>
      <c r="KKW235" s="77"/>
      <c r="KKX235" s="77"/>
      <c r="KKY235" s="77"/>
      <c r="KKZ235" s="77"/>
      <c r="KLA235" s="77"/>
      <c r="KLB235" s="77"/>
      <c r="KLC235" s="77"/>
      <c r="KLD235" s="77"/>
      <c r="KLE235" s="77"/>
      <c r="KLF235" s="77"/>
      <c r="KLG235" s="77"/>
      <c r="KLH235" s="77"/>
      <c r="KLI235" s="77"/>
      <c r="KLJ235" s="77"/>
      <c r="KLK235" s="77"/>
      <c r="KLL235" s="77"/>
      <c r="KLM235" s="77"/>
      <c r="KLN235" s="77"/>
      <c r="KLO235" s="77"/>
      <c r="KLP235" s="77"/>
      <c r="KLQ235" s="77"/>
      <c r="KLR235" s="77"/>
      <c r="KLS235" s="77"/>
      <c r="KLT235" s="77"/>
      <c r="KLU235" s="77"/>
      <c r="KLV235" s="77"/>
      <c r="KLW235" s="77"/>
      <c r="KLX235" s="77"/>
      <c r="KLY235" s="77"/>
      <c r="KLZ235" s="77"/>
      <c r="KMA235" s="77"/>
      <c r="KMB235" s="77"/>
      <c r="KMC235" s="77"/>
      <c r="KMD235" s="77"/>
      <c r="KME235" s="77"/>
      <c r="KMF235" s="77"/>
      <c r="KMG235" s="77"/>
      <c r="KMH235" s="77"/>
      <c r="KMI235" s="77"/>
      <c r="KMJ235" s="77"/>
      <c r="KMK235" s="77"/>
      <c r="KML235" s="77"/>
      <c r="KMM235" s="77"/>
      <c r="KMN235" s="77"/>
      <c r="KMO235" s="77"/>
      <c r="KMP235" s="77"/>
      <c r="KMQ235" s="77"/>
      <c r="KMR235" s="77"/>
      <c r="KMS235" s="77"/>
      <c r="KMT235" s="77"/>
      <c r="KMU235" s="77"/>
      <c r="KMV235" s="77"/>
      <c r="KMW235" s="77"/>
      <c r="KMX235" s="77"/>
      <c r="KMY235" s="77"/>
      <c r="KMZ235" s="77"/>
      <c r="KNA235" s="77"/>
      <c r="KNB235" s="77"/>
      <c r="KNC235" s="77"/>
      <c r="KND235" s="77"/>
      <c r="KNE235" s="77"/>
      <c r="KNF235" s="77"/>
      <c r="KNG235" s="77"/>
      <c r="KNH235" s="77"/>
      <c r="KNI235" s="77"/>
      <c r="KNJ235" s="77"/>
      <c r="KNK235" s="77"/>
      <c r="KNL235" s="77"/>
      <c r="KNM235" s="77"/>
      <c r="KNN235" s="77"/>
      <c r="KNO235" s="77"/>
      <c r="KNP235" s="77"/>
      <c r="KNQ235" s="77"/>
      <c r="KNR235" s="77"/>
      <c r="KNS235" s="77"/>
      <c r="KNT235" s="77"/>
      <c r="KNU235" s="77"/>
      <c r="KNV235" s="77"/>
      <c r="KNW235" s="77"/>
      <c r="KNX235" s="77"/>
      <c r="KNY235" s="77"/>
      <c r="KNZ235" s="77"/>
      <c r="KOA235" s="77"/>
      <c r="KOB235" s="77"/>
      <c r="KOC235" s="77"/>
      <c r="KOD235" s="77"/>
      <c r="KOE235" s="77"/>
      <c r="KOF235" s="77"/>
      <c r="KOG235" s="77"/>
      <c r="KOH235" s="77"/>
      <c r="KOI235" s="77"/>
      <c r="KOJ235" s="77"/>
      <c r="KOK235" s="77"/>
      <c r="KOL235" s="77"/>
      <c r="KOM235" s="77"/>
      <c r="KON235" s="77"/>
      <c r="KOO235" s="77"/>
      <c r="KOP235" s="77"/>
      <c r="KOQ235" s="77"/>
      <c r="KOR235" s="77"/>
      <c r="KOS235" s="77"/>
      <c r="KOT235" s="77"/>
      <c r="KOU235" s="77"/>
      <c r="KOV235" s="77"/>
      <c r="KOW235" s="77"/>
      <c r="KOX235" s="77"/>
      <c r="KOY235" s="77"/>
      <c r="KOZ235" s="77"/>
      <c r="KPA235" s="77"/>
      <c r="KPB235" s="77"/>
      <c r="KPC235" s="77"/>
      <c r="KPD235" s="77"/>
      <c r="KPE235" s="77"/>
      <c r="KPF235" s="77"/>
      <c r="KPG235" s="77"/>
      <c r="KPH235" s="77"/>
      <c r="KPI235" s="77"/>
      <c r="KPJ235" s="77"/>
      <c r="KPK235" s="77"/>
      <c r="KPL235" s="77"/>
      <c r="KPM235" s="77"/>
      <c r="KPN235" s="77"/>
      <c r="KPO235" s="77"/>
      <c r="KPP235" s="77"/>
      <c r="KPQ235" s="77"/>
      <c r="KPR235" s="77"/>
      <c r="KPS235" s="77"/>
      <c r="KPT235" s="77"/>
      <c r="KPU235" s="77"/>
      <c r="KPV235" s="77"/>
      <c r="KPW235" s="77"/>
      <c r="KPX235" s="77"/>
      <c r="KPY235" s="77"/>
      <c r="KPZ235" s="77"/>
      <c r="KQA235" s="77"/>
      <c r="KQB235" s="77"/>
      <c r="KQC235" s="77"/>
      <c r="KQD235" s="77"/>
      <c r="KQE235" s="77"/>
      <c r="KQF235" s="77"/>
      <c r="KQG235" s="77"/>
      <c r="KQH235" s="77"/>
      <c r="KQI235" s="77"/>
      <c r="KQJ235" s="77"/>
      <c r="KQK235" s="77"/>
      <c r="KQL235" s="77"/>
      <c r="KQM235" s="77"/>
      <c r="KQN235" s="77"/>
      <c r="KQO235" s="77"/>
      <c r="KQP235" s="77"/>
      <c r="KQQ235" s="77"/>
      <c r="KQR235" s="77"/>
      <c r="KQS235" s="77"/>
      <c r="KQT235" s="77"/>
      <c r="KQU235" s="77"/>
      <c r="KQV235" s="77"/>
      <c r="KQW235" s="77"/>
      <c r="KQX235" s="77"/>
      <c r="KQY235" s="77"/>
      <c r="KQZ235" s="77"/>
      <c r="KRA235" s="77"/>
      <c r="KRB235" s="77"/>
      <c r="KRC235" s="77"/>
      <c r="KRD235" s="77"/>
      <c r="KRE235" s="77"/>
      <c r="KRF235" s="77"/>
      <c r="KRG235" s="77"/>
      <c r="KRH235" s="77"/>
      <c r="KRI235" s="77"/>
      <c r="KRJ235" s="77"/>
      <c r="KRK235" s="77"/>
      <c r="KRL235" s="77"/>
      <c r="KRM235" s="77"/>
      <c r="KRN235" s="77"/>
      <c r="KRO235" s="77"/>
      <c r="KRP235" s="77"/>
      <c r="KRQ235" s="77"/>
      <c r="KRR235" s="77"/>
      <c r="KRS235" s="77"/>
      <c r="KRT235" s="77"/>
      <c r="KRU235" s="77"/>
      <c r="KRV235" s="77"/>
      <c r="KRW235" s="77"/>
      <c r="KRX235" s="77"/>
      <c r="KRY235" s="77"/>
      <c r="KRZ235" s="77"/>
      <c r="KSA235" s="77"/>
      <c r="KSB235" s="77"/>
      <c r="KSC235" s="77"/>
      <c r="KSD235" s="77"/>
      <c r="KSE235" s="77"/>
      <c r="KSF235" s="77"/>
      <c r="KSG235" s="77"/>
      <c r="KSH235" s="77"/>
      <c r="KSI235" s="77"/>
      <c r="KSJ235" s="77"/>
      <c r="KSK235" s="77"/>
      <c r="KSL235" s="77"/>
      <c r="KSM235" s="77"/>
      <c r="KSN235" s="77"/>
      <c r="KSO235" s="77"/>
      <c r="KSP235" s="77"/>
      <c r="KSQ235" s="77"/>
      <c r="KSR235" s="77"/>
      <c r="KSS235" s="77"/>
      <c r="KST235" s="77"/>
      <c r="KSU235" s="77"/>
      <c r="KSV235" s="77"/>
      <c r="KSW235" s="77"/>
      <c r="KSX235" s="77"/>
      <c r="KSY235" s="77"/>
      <c r="KSZ235" s="77"/>
      <c r="KTA235" s="77"/>
      <c r="KTB235" s="77"/>
      <c r="KTC235" s="77"/>
      <c r="KTD235" s="77"/>
      <c r="KTE235" s="77"/>
      <c r="KTF235" s="77"/>
      <c r="KTG235" s="77"/>
      <c r="KTH235" s="77"/>
      <c r="KTI235" s="77"/>
      <c r="KTJ235" s="77"/>
      <c r="KTK235" s="77"/>
      <c r="KTL235" s="77"/>
      <c r="KTM235" s="77"/>
      <c r="KTN235" s="77"/>
      <c r="KTO235" s="77"/>
      <c r="KTP235" s="77"/>
      <c r="KTQ235" s="77"/>
      <c r="KTR235" s="77"/>
      <c r="KTS235" s="77"/>
      <c r="KTT235" s="77"/>
      <c r="KTU235" s="77"/>
      <c r="KTV235" s="77"/>
      <c r="KTW235" s="77"/>
      <c r="KTX235" s="77"/>
      <c r="KTY235" s="77"/>
      <c r="KTZ235" s="77"/>
      <c r="KUA235" s="77"/>
      <c r="KUB235" s="77"/>
      <c r="KUC235" s="77"/>
      <c r="KUD235" s="77"/>
      <c r="KUE235" s="77"/>
      <c r="KUF235" s="77"/>
      <c r="KUG235" s="77"/>
      <c r="KUH235" s="77"/>
      <c r="KUI235" s="77"/>
      <c r="KUJ235" s="77"/>
      <c r="KUK235" s="77"/>
      <c r="KUL235" s="77"/>
      <c r="KUM235" s="77"/>
      <c r="KUN235" s="77"/>
      <c r="KUO235" s="77"/>
      <c r="KUP235" s="77"/>
      <c r="KUQ235" s="77"/>
      <c r="KUR235" s="77"/>
      <c r="KUS235" s="77"/>
      <c r="KUT235" s="77"/>
      <c r="KUU235" s="77"/>
      <c r="KUV235" s="77"/>
      <c r="KUW235" s="77"/>
      <c r="KUX235" s="77"/>
      <c r="KUY235" s="77"/>
      <c r="KUZ235" s="77"/>
      <c r="KVA235" s="77"/>
      <c r="KVB235" s="77"/>
      <c r="KVC235" s="77"/>
      <c r="KVD235" s="77"/>
      <c r="KVE235" s="77"/>
      <c r="KVF235" s="77"/>
      <c r="KVG235" s="77"/>
      <c r="KVH235" s="77"/>
      <c r="KVI235" s="77"/>
      <c r="KVJ235" s="77"/>
      <c r="KVK235" s="77"/>
      <c r="KVL235" s="77"/>
      <c r="KVM235" s="77"/>
      <c r="KVN235" s="77"/>
      <c r="KVO235" s="77"/>
      <c r="KVP235" s="77"/>
      <c r="KVQ235" s="77"/>
      <c r="KVR235" s="77"/>
      <c r="KVS235" s="77"/>
      <c r="KVT235" s="77"/>
      <c r="KVU235" s="77"/>
      <c r="KVV235" s="77"/>
      <c r="KVW235" s="77"/>
      <c r="KVX235" s="77"/>
      <c r="KVY235" s="77"/>
      <c r="KVZ235" s="77"/>
      <c r="KWA235" s="77"/>
      <c r="KWB235" s="77"/>
      <c r="KWC235" s="77"/>
      <c r="KWD235" s="77"/>
      <c r="KWE235" s="77"/>
      <c r="KWF235" s="77"/>
      <c r="KWG235" s="77"/>
      <c r="KWH235" s="77"/>
      <c r="KWI235" s="77"/>
      <c r="KWJ235" s="77"/>
      <c r="KWK235" s="77"/>
      <c r="KWL235" s="77"/>
      <c r="KWM235" s="77"/>
      <c r="KWN235" s="77"/>
      <c r="KWO235" s="77"/>
      <c r="KWP235" s="77"/>
      <c r="KWQ235" s="77"/>
      <c r="KWR235" s="77"/>
      <c r="KWS235" s="77"/>
      <c r="KWT235" s="77"/>
      <c r="KWU235" s="77"/>
      <c r="KWV235" s="77"/>
      <c r="KWW235" s="77"/>
      <c r="KWX235" s="77"/>
      <c r="KWY235" s="77"/>
      <c r="KWZ235" s="77"/>
      <c r="KXA235" s="77"/>
      <c r="KXB235" s="77"/>
      <c r="KXC235" s="77"/>
      <c r="KXD235" s="77"/>
      <c r="KXE235" s="77"/>
      <c r="KXF235" s="77"/>
      <c r="KXG235" s="77"/>
      <c r="KXH235" s="77"/>
      <c r="KXI235" s="77"/>
      <c r="KXJ235" s="77"/>
      <c r="KXK235" s="77"/>
      <c r="KXL235" s="77"/>
      <c r="KXM235" s="77"/>
      <c r="KXN235" s="77"/>
      <c r="KXO235" s="77"/>
      <c r="KXP235" s="77"/>
      <c r="KXQ235" s="77"/>
      <c r="KXR235" s="77"/>
      <c r="KXS235" s="77"/>
      <c r="KXT235" s="77"/>
      <c r="KXU235" s="77"/>
      <c r="KXV235" s="77"/>
      <c r="KXW235" s="77"/>
      <c r="KXX235" s="77"/>
      <c r="KXY235" s="77"/>
      <c r="KXZ235" s="77"/>
      <c r="KYA235" s="77"/>
      <c r="KYB235" s="77"/>
      <c r="KYC235" s="77"/>
      <c r="KYD235" s="77"/>
      <c r="KYE235" s="77"/>
      <c r="KYF235" s="77"/>
      <c r="KYG235" s="77"/>
      <c r="KYH235" s="77"/>
      <c r="KYI235" s="77"/>
      <c r="KYJ235" s="77"/>
      <c r="KYK235" s="77"/>
      <c r="KYL235" s="77"/>
      <c r="KYM235" s="77"/>
      <c r="KYN235" s="77"/>
      <c r="KYO235" s="77"/>
      <c r="KYP235" s="77"/>
      <c r="KYQ235" s="77"/>
      <c r="KYR235" s="77"/>
      <c r="KYS235" s="77"/>
      <c r="KYT235" s="77"/>
      <c r="KYU235" s="77"/>
      <c r="KYV235" s="77"/>
      <c r="KYW235" s="77"/>
      <c r="KYX235" s="77"/>
      <c r="KYY235" s="77"/>
      <c r="KYZ235" s="77"/>
      <c r="KZA235" s="77"/>
      <c r="KZB235" s="77"/>
      <c r="KZC235" s="77"/>
      <c r="KZD235" s="77"/>
      <c r="KZE235" s="77"/>
      <c r="KZF235" s="77"/>
      <c r="KZG235" s="77"/>
      <c r="KZH235" s="77"/>
      <c r="KZI235" s="77"/>
      <c r="KZJ235" s="77"/>
      <c r="KZK235" s="77"/>
      <c r="KZL235" s="77"/>
      <c r="KZM235" s="77"/>
      <c r="KZN235" s="77"/>
      <c r="KZO235" s="77"/>
      <c r="KZP235" s="77"/>
      <c r="KZQ235" s="77"/>
      <c r="KZR235" s="77"/>
      <c r="KZS235" s="77"/>
      <c r="KZT235" s="77"/>
      <c r="KZU235" s="77"/>
      <c r="KZV235" s="77"/>
      <c r="KZW235" s="77"/>
      <c r="KZX235" s="77"/>
      <c r="KZY235" s="77"/>
      <c r="KZZ235" s="77"/>
      <c r="LAA235" s="77"/>
      <c r="LAB235" s="77"/>
      <c r="LAC235" s="77"/>
      <c r="LAD235" s="77"/>
      <c r="LAE235" s="77"/>
      <c r="LAF235" s="77"/>
      <c r="LAG235" s="77"/>
      <c r="LAH235" s="77"/>
      <c r="LAI235" s="77"/>
      <c r="LAJ235" s="77"/>
      <c r="LAK235" s="77"/>
      <c r="LAL235" s="77"/>
      <c r="LAM235" s="77"/>
      <c r="LAN235" s="77"/>
      <c r="LAO235" s="77"/>
      <c r="LAP235" s="77"/>
      <c r="LAQ235" s="77"/>
      <c r="LAR235" s="77"/>
      <c r="LAS235" s="77"/>
      <c r="LAT235" s="77"/>
      <c r="LAU235" s="77"/>
      <c r="LAV235" s="77"/>
      <c r="LAW235" s="77"/>
      <c r="LAX235" s="77"/>
      <c r="LAY235" s="77"/>
      <c r="LAZ235" s="77"/>
      <c r="LBA235" s="77"/>
      <c r="LBB235" s="77"/>
      <c r="LBC235" s="77"/>
      <c r="LBD235" s="77"/>
      <c r="LBE235" s="77"/>
      <c r="LBF235" s="77"/>
      <c r="LBG235" s="77"/>
      <c r="LBH235" s="77"/>
      <c r="LBI235" s="77"/>
      <c r="LBJ235" s="77"/>
      <c r="LBK235" s="77"/>
      <c r="LBL235" s="77"/>
      <c r="LBM235" s="77"/>
      <c r="LBN235" s="77"/>
      <c r="LBO235" s="77"/>
      <c r="LBP235" s="77"/>
      <c r="LBQ235" s="77"/>
      <c r="LBR235" s="77"/>
      <c r="LBS235" s="77"/>
      <c r="LBT235" s="77"/>
      <c r="LBU235" s="77"/>
      <c r="LBV235" s="77"/>
      <c r="LBW235" s="77"/>
      <c r="LBX235" s="77"/>
      <c r="LBY235" s="77"/>
      <c r="LBZ235" s="77"/>
      <c r="LCA235" s="77"/>
      <c r="LCB235" s="77"/>
      <c r="LCC235" s="77"/>
      <c r="LCD235" s="77"/>
      <c r="LCE235" s="77"/>
      <c r="LCF235" s="77"/>
      <c r="LCG235" s="77"/>
      <c r="LCH235" s="77"/>
      <c r="LCI235" s="77"/>
      <c r="LCJ235" s="77"/>
      <c r="LCK235" s="77"/>
      <c r="LCL235" s="77"/>
      <c r="LCM235" s="77"/>
      <c r="LCN235" s="77"/>
      <c r="LCO235" s="77"/>
      <c r="LCP235" s="77"/>
      <c r="LCQ235" s="77"/>
      <c r="LCR235" s="77"/>
      <c r="LCS235" s="77"/>
      <c r="LCT235" s="77"/>
      <c r="LCU235" s="77"/>
      <c r="LCV235" s="77"/>
      <c r="LCW235" s="77"/>
      <c r="LCX235" s="77"/>
      <c r="LCY235" s="77"/>
      <c r="LCZ235" s="77"/>
      <c r="LDA235" s="77"/>
      <c r="LDB235" s="77"/>
      <c r="LDC235" s="77"/>
      <c r="LDD235" s="77"/>
      <c r="LDE235" s="77"/>
      <c r="LDF235" s="77"/>
      <c r="LDG235" s="77"/>
      <c r="LDH235" s="77"/>
      <c r="LDI235" s="77"/>
      <c r="LDJ235" s="77"/>
      <c r="LDK235" s="77"/>
      <c r="LDL235" s="77"/>
      <c r="LDM235" s="77"/>
      <c r="LDN235" s="77"/>
      <c r="LDO235" s="77"/>
      <c r="LDP235" s="77"/>
      <c r="LDQ235" s="77"/>
      <c r="LDR235" s="77"/>
      <c r="LDS235" s="77"/>
      <c r="LDT235" s="77"/>
      <c r="LDU235" s="77"/>
      <c r="LDV235" s="77"/>
      <c r="LDW235" s="77"/>
      <c r="LDX235" s="77"/>
      <c r="LDY235" s="77"/>
      <c r="LDZ235" s="77"/>
      <c r="LEA235" s="77"/>
      <c r="LEB235" s="77"/>
      <c r="LEC235" s="77"/>
      <c r="LED235" s="77"/>
      <c r="LEE235" s="77"/>
      <c r="LEF235" s="77"/>
      <c r="LEG235" s="77"/>
      <c r="LEH235" s="77"/>
      <c r="LEI235" s="77"/>
      <c r="LEJ235" s="77"/>
      <c r="LEK235" s="77"/>
      <c r="LEL235" s="77"/>
      <c r="LEM235" s="77"/>
      <c r="LEN235" s="77"/>
      <c r="LEO235" s="77"/>
      <c r="LEP235" s="77"/>
      <c r="LEQ235" s="77"/>
      <c r="LER235" s="77"/>
      <c r="LES235" s="77"/>
      <c r="LET235" s="77"/>
      <c r="LEU235" s="77"/>
      <c r="LEV235" s="77"/>
      <c r="LEW235" s="77"/>
      <c r="LEX235" s="77"/>
      <c r="LEY235" s="77"/>
      <c r="LEZ235" s="77"/>
      <c r="LFA235" s="77"/>
      <c r="LFB235" s="77"/>
      <c r="LFC235" s="77"/>
      <c r="LFD235" s="77"/>
      <c r="LFE235" s="77"/>
      <c r="LFF235" s="77"/>
      <c r="LFG235" s="77"/>
      <c r="LFH235" s="77"/>
      <c r="LFI235" s="77"/>
      <c r="LFJ235" s="77"/>
      <c r="LFK235" s="77"/>
      <c r="LFL235" s="77"/>
      <c r="LFM235" s="77"/>
      <c r="LFN235" s="77"/>
      <c r="LFO235" s="77"/>
      <c r="LFP235" s="77"/>
      <c r="LFQ235" s="77"/>
      <c r="LFR235" s="77"/>
      <c r="LFS235" s="77"/>
      <c r="LFT235" s="77"/>
      <c r="LFU235" s="77"/>
      <c r="LFV235" s="77"/>
      <c r="LFW235" s="77"/>
      <c r="LFX235" s="77"/>
      <c r="LFY235" s="77"/>
      <c r="LFZ235" s="77"/>
      <c r="LGA235" s="77"/>
      <c r="LGB235" s="77"/>
      <c r="LGC235" s="77"/>
      <c r="LGD235" s="77"/>
      <c r="LGE235" s="77"/>
      <c r="LGF235" s="77"/>
      <c r="LGG235" s="77"/>
      <c r="LGH235" s="77"/>
      <c r="LGI235" s="77"/>
      <c r="LGJ235" s="77"/>
      <c r="LGK235" s="77"/>
      <c r="LGL235" s="77"/>
      <c r="LGM235" s="77"/>
      <c r="LGN235" s="77"/>
      <c r="LGO235" s="77"/>
      <c r="LGP235" s="77"/>
      <c r="LGQ235" s="77"/>
      <c r="LGR235" s="77"/>
      <c r="LGS235" s="77"/>
      <c r="LGT235" s="77"/>
      <c r="LGU235" s="77"/>
      <c r="LGV235" s="77"/>
      <c r="LGW235" s="77"/>
      <c r="LGX235" s="77"/>
      <c r="LGY235" s="77"/>
      <c r="LGZ235" s="77"/>
      <c r="LHA235" s="77"/>
      <c r="LHB235" s="77"/>
      <c r="LHC235" s="77"/>
      <c r="LHD235" s="77"/>
      <c r="LHE235" s="77"/>
      <c r="LHF235" s="77"/>
      <c r="LHG235" s="77"/>
      <c r="LHH235" s="77"/>
      <c r="LHI235" s="77"/>
      <c r="LHJ235" s="77"/>
      <c r="LHK235" s="77"/>
      <c r="LHL235" s="77"/>
      <c r="LHM235" s="77"/>
      <c r="LHN235" s="77"/>
      <c r="LHO235" s="77"/>
      <c r="LHP235" s="77"/>
      <c r="LHQ235" s="77"/>
      <c r="LHR235" s="77"/>
      <c r="LHS235" s="77"/>
      <c r="LHT235" s="77"/>
      <c r="LHU235" s="77"/>
      <c r="LHV235" s="77"/>
      <c r="LHW235" s="77"/>
      <c r="LHX235" s="77"/>
      <c r="LHY235" s="77"/>
      <c r="LHZ235" s="77"/>
      <c r="LIA235" s="77"/>
      <c r="LIB235" s="77"/>
      <c r="LIC235" s="77"/>
      <c r="LID235" s="77"/>
      <c r="LIE235" s="77"/>
      <c r="LIF235" s="77"/>
      <c r="LIG235" s="77"/>
      <c r="LIH235" s="77"/>
      <c r="LII235" s="77"/>
      <c r="LIJ235" s="77"/>
      <c r="LIK235" s="77"/>
      <c r="LIL235" s="77"/>
      <c r="LIM235" s="77"/>
      <c r="LIN235" s="77"/>
      <c r="LIO235" s="77"/>
      <c r="LIP235" s="77"/>
      <c r="LIQ235" s="77"/>
      <c r="LIR235" s="77"/>
      <c r="LIS235" s="77"/>
      <c r="LIT235" s="77"/>
      <c r="LIU235" s="77"/>
      <c r="LIV235" s="77"/>
      <c r="LIW235" s="77"/>
      <c r="LIX235" s="77"/>
      <c r="LIY235" s="77"/>
      <c r="LIZ235" s="77"/>
      <c r="LJA235" s="77"/>
      <c r="LJB235" s="77"/>
      <c r="LJC235" s="77"/>
      <c r="LJD235" s="77"/>
      <c r="LJE235" s="77"/>
      <c r="LJF235" s="77"/>
      <c r="LJG235" s="77"/>
      <c r="LJH235" s="77"/>
      <c r="LJI235" s="77"/>
      <c r="LJJ235" s="77"/>
      <c r="LJK235" s="77"/>
      <c r="LJL235" s="77"/>
      <c r="LJM235" s="77"/>
      <c r="LJN235" s="77"/>
      <c r="LJO235" s="77"/>
      <c r="LJP235" s="77"/>
      <c r="LJQ235" s="77"/>
      <c r="LJR235" s="77"/>
      <c r="LJS235" s="77"/>
      <c r="LJT235" s="77"/>
      <c r="LJU235" s="77"/>
      <c r="LJV235" s="77"/>
      <c r="LJW235" s="77"/>
      <c r="LJX235" s="77"/>
      <c r="LJY235" s="77"/>
      <c r="LJZ235" s="77"/>
      <c r="LKA235" s="77"/>
      <c r="LKB235" s="77"/>
      <c r="LKC235" s="77"/>
      <c r="LKD235" s="77"/>
      <c r="LKE235" s="77"/>
      <c r="LKF235" s="77"/>
      <c r="LKG235" s="77"/>
      <c r="LKH235" s="77"/>
      <c r="LKI235" s="77"/>
      <c r="LKJ235" s="77"/>
      <c r="LKK235" s="77"/>
      <c r="LKL235" s="77"/>
      <c r="LKM235" s="77"/>
      <c r="LKN235" s="77"/>
      <c r="LKO235" s="77"/>
      <c r="LKP235" s="77"/>
      <c r="LKQ235" s="77"/>
      <c r="LKR235" s="77"/>
      <c r="LKS235" s="77"/>
      <c r="LKT235" s="77"/>
      <c r="LKU235" s="77"/>
      <c r="LKV235" s="77"/>
      <c r="LKW235" s="77"/>
      <c r="LKX235" s="77"/>
      <c r="LKY235" s="77"/>
      <c r="LKZ235" s="77"/>
      <c r="LLA235" s="77"/>
      <c r="LLB235" s="77"/>
      <c r="LLC235" s="77"/>
      <c r="LLD235" s="77"/>
      <c r="LLE235" s="77"/>
      <c r="LLF235" s="77"/>
      <c r="LLG235" s="77"/>
      <c r="LLH235" s="77"/>
      <c r="LLI235" s="77"/>
      <c r="LLJ235" s="77"/>
      <c r="LLK235" s="77"/>
      <c r="LLL235" s="77"/>
      <c r="LLM235" s="77"/>
      <c r="LLN235" s="77"/>
      <c r="LLO235" s="77"/>
      <c r="LLP235" s="77"/>
      <c r="LLQ235" s="77"/>
      <c r="LLR235" s="77"/>
      <c r="LLS235" s="77"/>
      <c r="LLT235" s="77"/>
      <c r="LLU235" s="77"/>
      <c r="LLV235" s="77"/>
      <c r="LLW235" s="77"/>
      <c r="LLX235" s="77"/>
      <c r="LLY235" s="77"/>
      <c r="LLZ235" s="77"/>
      <c r="LMA235" s="77"/>
      <c r="LMB235" s="77"/>
      <c r="LMC235" s="77"/>
      <c r="LMD235" s="77"/>
      <c r="LME235" s="77"/>
      <c r="LMF235" s="77"/>
      <c r="LMG235" s="77"/>
      <c r="LMH235" s="77"/>
      <c r="LMI235" s="77"/>
      <c r="LMJ235" s="77"/>
      <c r="LMK235" s="77"/>
      <c r="LML235" s="77"/>
      <c r="LMM235" s="77"/>
      <c r="LMN235" s="77"/>
      <c r="LMO235" s="77"/>
      <c r="LMP235" s="77"/>
      <c r="LMQ235" s="77"/>
      <c r="LMR235" s="77"/>
      <c r="LMS235" s="77"/>
      <c r="LMT235" s="77"/>
      <c r="LMU235" s="77"/>
      <c r="LMV235" s="77"/>
      <c r="LMW235" s="77"/>
      <c r="LMX235" s="77"/>
      <c r="LMY235" s="77"/>
      <c r="LMZ235" s="77"/>
      <c r="LNA235" s="77"/>
      <c r="LNB235" s="77"/>
      <c r="LNC235" s="77"/>
      <c r="LND235" s="77"/>
      <c r="LNE235" s="77"/>
      <c r="LNF235" s="77"/>
      <c r="LNG235" s="77"/>
      <c r="LNH235" s="77"/>
      <c r="LNI235" s="77"/>
      <c r="LNJ235" s="77"/>
      <c r="LNK235" s="77"/>
      <c r="LNL235" s="77"/>
      <c r="LNM235" s="77"/>
      <c r="LNN235" s="77"/>
      <c r="LNO235" s="77"/>
      <c r="LNP235" s="77"/>
      <c r="LNQ235" s="77"/>
      <c r="LNR235" s="77"/>
      <c r="LNS235" s="77"/>
      <c r="LNT235" s="77"/>
      <c r="LNU235" s="77"/>
      <c r="LNV235" s="77"/>
      <c r="LNW235" s="77"/>
      <c r="LNX235" s="77"/>
      <c r="LNY235" s="77"/>
      <c r="LNZ235" s="77"/>
      <c r="LOA235" s="77"/>
      <c r="LOB235" s="77"/>
      <c r="LOC235" s="77"/>
      <c r="LOD235" s="77"/>
      <c r="LOE235" s="77"/>
      <c r="LOF235" s="77"/>
      <c r="LOG235" s="77"/>
      <c r="LOH235" s="77"/>
      <c r="LOI235" s="77"/>
      <c r="LOJ235" s="77"/>
      <c r="LOK235" s="77"/>
      <c r="LOL235" s="77"/>
      <c r="LOM235" s="77"/>
      <c r="LON235" s="77"/>
      <c r="LOO235" s="77"/>
      <c r="LOP235" s="77"/>
      <c r="LOQ235" s="77"/>
      <c r="LOR235" s="77"/>
      <c r="LOS235" s="77"/>
      <c r="LOT235" s="77"/>
      <c r="LOU235" s="77"/>
      <c r="LOV235" s="77"/>
      <c r="LOW235" s="77"/>
      <c r="LOX235" s="77"/>
      <c r="LOY235" s="77"/>
      <c r="LOZ235" s="77"/>
      <c r="LPA235" s="77"/>
      <c r="LPB235" s="77"/>
      <c r="LPC235" s="77"/>
      <c r="LPD235" s="77"/>
      <c r="LPE235" s="77"/>
      <c r="LPF235" s="77"/>
      <c r="LPG235" s="77"/>
      <c r="LPH235" s="77"/>
      <c r="LPI235" s="77"/>
      <c r="LPJ235" s="77"/>
      <c r="LPK235" s="77"/>
      <c r="LPL235" s="77"/>
      <c r="LPM235" s="77"/>
      <c r="LPN235" s="77"/>
      <c r="LPO235" s="77"/>
      <c r="LPP235" s="77"/>
      <c r="LPQ235" s="77"/>
      <c r="LPR235" s="77"/>
      <c r="LPS235" s="77"/>
      <c r="LPT235" s="77"/>
      <c r="LPU235" s="77"/>
      <c r="LPV235" s="77"/>
      <c r="LPW235" s="77"/>
      <c r="LPX235" s="77"/>
      <c r="LPY235" s="77"/>
      <c r="LPZ235" s="77"/>
      <c r="LQA235" s="77"/>
      <c r="LQB235" s="77"/>
      <c r="LQC235" s="77"/>
      <c r="LQD235" s="77"/>
      <c r="LQE235" s="77"/>
      <c r="LQF235" s="77"/>
      <c r="LQG235" s="77"/>
      <c r="LQH235" s="77"/>
      <c r="LQI235" s="77"/>
      <c r="LQJ235" s="77"/>
      <c r="LQK235" s="77"/>
      <c r="LQL235" s="77"/>
      <c r="LQM235" s="77"/>
      <c r="LQN235" s="77"/>
      <c r="LQO235" s="77"/>
      <c r="LQP235" s="77"/>
      <c r="LQQ235" s="77"/>
      <c r="LQR235" s="77"/>
      <c r="LQS235" s="77"/>
      <c r="LQT235" s="77"/>
      <c r="LQU235" s="77"/>
      <c r="LQV235" s="77"/>
      <c r="LQW235" s="77"/>
      <c r="LQX235" s="77"/>
      <c r="LQY235" s="77"/>
      <c r="LQZ235" s="77"/>
      <c r="LRA235" s="77"/>
      <c r="LRB235" s="77"/>
      <c r="LRC235" s="77"/>
      <c r="LRD235" s="77"/>
      <c r="LRE235" s="77"/>
      <c r="LRF235" s="77"/>
      <c r="LRG235" s="77"/>
      <c r="LRH235" s="77"/>
      <c r="LRI235" s="77"/>
      <c r="LRJ235" s="77"/>
      <c r="LRK235" s="77"/>
      <c r="LRL235" s="77"/>
      <c r="LRM235" s="77"/>
      <c r="LRN235" s="77"/>
      <c r="LRO235" s="77"/>
      <c r="LRP235" s="77"/>
      <c r="LRQ235" s="77"/>
      <c r="LRR235" s="77"/>
      <c r="LRS235" s="77"/>
      <c r="LRT235" s="77"/>
      <c r="LRU235" s="77"/>
      <c r="LRV235" s="77"/>
      <c r="LRW235" s="77"/>
      <c r="LRX235" s="77"/>
      <c r="LRY235" s="77"/>
      <c r="LRZ235" s="77"/>
      <c r="LSA235" s="77"/>
      <c r="LSB235" s="77"/>
      <c r="LSC235" s="77"/>
      <c r="LSD235" s="77"/>
      <c r="LSE235" s="77"/>
      <c r="LSF235" s="77"/>
      <c r="LSG235" s="77"/>
      <c r="LSH235" s="77"/>
      <c r="LSI235" s="77"/>
      <c r="LSJ235" s="77"/>
      <c r="LSK235" s="77"/>
      <c r="LSL235" s="77"/>
      <c r="LSM235" s="77"/>
      <c r="LSN235" s="77"/>
      <c r="LSO235" s="77"/>
      <c r="LSP235" s="77"/>
      <c r="LSQ235" s="77"/>
      <c r="LSR235" s="77"/>
      <c r="LSS235" s="77"/>
      <c r="LST235" s="77"/>
      <c r="LSU235" s="77"/>
      <c r="LSV235" s="77"/>
      <c r="LSW235" s="77"/>
      <c r="LSX235" s="77"/>
      <c r="LSY235" s="77"/>
      <c r="LSZ235" s="77"/>
      <c r="LTA235" s="77"/>
      <c r="LTB235" s="77"/>
      <c r="LTC235" s="77"/>
      <c r="LTD235" s="77"/>
      <c r="LTE235" s="77"/>
      <c r="LTF235" s="77"/>
      <c r="LTG235" s="77"/>
      <c r="LTH235" s="77"/>
      <c r="LTI235" s="77"/>
      <c r="LTJ235" s="77"/>
      <c r="LTK235" s="77"/>
      <c r="LTL235" s="77"/>
      <c r="LTM235" s="77"/>
      <c r="LTN235" s="77"/>
      <c r="LTO235" s="77"/>
      <c r="LTP235" s="77"/>
      <c r="LTQ235" s="77"/>
      <c r="LTR235" s="77"/>
      <c r="LTS235" s="77"/>
      <c r="LTT235" s="77"/>
      <c r="LTU235" s="77"/>
      <c r="LTV235" s="77"/>
      <c r="LTW235" s="77"/>
      <c r="LTX235" s="77"/>
      <c r="LTY235" s="77"/>
      <c r="LTZ235" s="77"/>
      <c r="LUA235" s="77"/>
      <c r="LUB235" s="77"/>
      <c r="LUC235" s="77"/>
      <c r="LUD235" s="77"/>
      <c r="LUE235" s="77"/>
      <c r="LUF235" s="77"/>
      <c r="LUG235" s="77"/>
      <c r="LUH235" s="77"/>
      <c r="LUI235" s="77"/>
      <c r="LUJ235" s="77"/>
      <c r="LUK235" s="77"/>
      <c r="LUL235" s="77"/>
      <c r="LUM235" s="77"/>
      <c r="LUN235" s="77"/>
      <c r="LUO235" s="77"/>
      <c r="LUP235" s="77"/>
      <c r="LUQ235" s="77"/>
      <c r="LUR235" s="77"/>
      <c r="LUS235" s="77"/>
      <c r="LUT235" s="77"/>
      <c r="LUU235" s="77"/>
      <c r="LUV235" s="77"/>
      <c r="LUW235" s="77"/>
      <c r="LUX235" s="77"/>
      <c r="LUY235" s="77"/>
      <c r="LUZ235" s="77"/>
      <c r="LVA235" s="77"/>
      <c r="LVB235" s="77"/>
      <c r="LVC235" s="77"/>
      <c r="LVD235" s="77"/>
      <c r="LVE235" s="77"/>
      <c r="LVF235" s="77"/>
      <c r="LVG235" s="77"/>
      <c r="LVH235" s="77"/>
      <c r="LVI235" s="77"/>
      <c r="LVJ235" s="77"/>
      <c r="LVK235" s="77"/>
      <c r="LVL235" s="77"/>
      <c r="LVM235" s="77"/>
      <c r="LVN235" s="77"/>
      <c r="LVO235" s="77"/>
      <c r="LVP235" s="77"/>
      <c r="LVQ235" s="77"/>
      <c r="LVR235" s="77"/>
      <c r="LVS235" s="77"/>
      <c r="LVT235" s="77"/>
      <c r="LVU235" s="77"/>
      <c r="LVV235" s="77"/>
      <c r="LVW235" s="77"/>
      <c r="LVX235" s="77"/>
      <c r="LVY235" s="77"/>
      <c r="LVZ235" s="77"/>
      <c r="LWA235" s="77"/>
      <c r="LWB235" s="77"/>
      <c r="LWC235" s="77"/>
      <c r="LWD235" s="77"/>
      <c r="LWE235" s="77"/>
      <c r="LWF235" s="77"/>
      <c r="LWG235" s="77"/>
      <c r="LWH235" s="77"/>
      <c r="LWI235" s="77"/>
      <c r="LWJ235" s="77"/>
      <c r="LWK235" s="77"/>
      <c r="LWL235" s="77"/>
      <c r="LWM235" s="77"/>
      <c r="LWN235" s="77"/>
      <c r="LWO235" s="77"/>
      <c r="LWP235" s="77"/>
      <c r="LWQ235" s="77"/>
      <c r="LWR235" s="77"/>
      <c r="LWS235" s="77"/>
      <c r="LWT235" s="77"/>
      <c r="LWU235" s="77"/>
      <c r="LWV235" s="77"/>
      <c r="LWW235" s="77"/>
      <c r="LWX235" s="77"/>
      <c r="LWY235" s="77"/>
      <c r="LWZ235" s="77"/>
      <c r="LXA235" s="77"/>
      <c r="LXB235" s="77"/>
      <c r="LXC235" s="77"/>
      <c r="LXD235" s="77"/>
      <c r="LXE235" s="77"/>
      <c r="LXF235" s="77"/>
      <c r="LXG235" s="77"/>
      <c r="LXH235" s="77"/>
      <c r="LXI235" s="77"/>
      <c r="LXJ235" s="77"/>
      <c r="LXK235" s="77"/>
      <c r="LXL235" s="77"/>
      <c r="LXM235" s="77"/>
      <c r="LXN235" s="77"/>
      <c r="LXO235" s="77"/>
      <c r="LXP235" s="77"/>
      <c r="LXQ235" s="77"/>
      <c r="LXR235" s="77"/>
      <c r="LXS235" s="77"/>
      <c r="LXT235" s="77"/>
      <c r="LXU235" s="77"/>
      <c r="LXV235" s="77"/>
      <c r="LXW235" s="77"/>
      <c r="LXX235" s="77"/>
      <c r="LXY235" s="77"/>
      <c r="LXZ235" s="77"/>
      <c r="LYA235" s="77"/>
      <c r="LYB235" s="77"/>
      <c r="LYC235" s="77"/>
      <c r="LYD235" s="77"/>
      <c r="LYE235" s="77"/>
      <c r="LYF235" s="77"/>
      <c r="LYG235" s="77"/>
      <c r="LYH235" s="77"/>
      <c r="LYI235" s="77"/>
      <c r="LYJ235" s="77"/>
      <c r="LYK235" s="77"/>
      <c r="LYL235" s="77"/>
      <c r="LYM235" s="77"/>
      <c r="LYN235" s="77"/>
      <c r="LYO235" s="77"/>
      <c r="LYP235" s="77"/>
      <c r="LYQ235" s="77"/>
      <c r="LYR235" s="77"/>
      <c r="LYS235" s="77"/>
      <c r="LYT235" s="77"/>
      <c r="LYU235" s="77"/>
      <c r="LYV235" s="77"/>
      <c r="LYW235" s="77"/>
      <c r="LYX235" s="77"/>
      <c r="LYY235" s="77"/>
      <c r="LYZ235" s="77"/>
      <c r="LZA235" s="77"/>
      <c r="LZB235" s="77"/>
      <c r="LZC235" s="77"/>
      <c r="LZD235" s="77"/>
      <c r="LZE235" s="77"/>
      <c r="LZF235" s="77"/>
      <c r="LZG235" s="77"/>
      <c r="LZH235" s="77"/>
      <c r="LZI235" s="77"/>
      <c r="LZJ235" s="77"/>
      <c r="LZK235" s="77"/>
      <c r="LZL235" s="77"/>
      <c r="LZM235" s="77"/>
      <c r="LZN235" s="77"/>
      <c r="LZO235" s="77"/>
      <c r="LZP235" s="77"/>
      <c r="LZQ235" s="77"/>
      <c r="LZR235" s="77"/>
      <c r="LZS235" s="77"/>
      <c r="LZT235" s="77"/>
      <c r="LZU235" s="77"/>
      <c r="LZV235" s="77"/>
      <c r="LZW235" s="77"/>
      <c r="LZX235" s="77"/>
      <c r="LZY235" s="77"/>
      <c r="LZZ235" s="77"/>
      <c r="MAA235" s="77"/>
      <c r="MAB235" s="77"/>
      <c r="MAC235" s="77"/>
      <c r="MAD235" s="77"/>
      <c r="MAE235" s="77"/>
      <c r="MAF235" s="77"/>
      <c r="MAG235" s="77"/>
      <c r="MAH235" s="77"/>
      <c r="MAI235" s="77"/>
      <c r="MAJ235" s="77"/>
      <c r="MAK235" s="77"/>
      <c r="MAL235" s="77"/>
      <c r="MAM235" s="77"/>
      <c r="MAN235" s="77"/>
      <c r="MAO235" s="77"/>
      <c r="MAP235" s="77"/>
      <c r="MAQ235" s="77"/>
      <c r="MAR235" s="77"/>
      <c r="MAS235" s="77"/>
      <c r="MAT235" s="77"/>
      <c r="MAU235" s="77"/>
      <c r="MAV235" s="77"/>
      <c r="MAW235" s="77"/>
      <c r="MAX235" s="77"/>
      <c r="MAY235" s="77"/>
      <c r="MAZ235" s="77"/>
      <c r="MBA235" s="77"/>
      <c r="MBB235" s="77"/>
      <c r="MBC235" s="77"/>
      <c r="MBD235" s="77"/>
      <c r="MBE235" s="77"/>
      <c r="MBF235" s="77"/>
      <c r="MBG235" s="77"/>
      <c r="MBH235" s="77"/>
      <c r="MBI235" s="77"/>
      <c r="MBJ235" s="77"/>
      <c r="MBK235" s="77"/>
      <c r="MBL235" s="77"/>
      <c r="MBM235" s="77"/>
      <c r="MBN235" s="77"/>
      <c r="MBO235" s="77"/>
      <c r="MBP235" s="77"/>
      <c r="MBQ235" s="77"/>
      <c r="MBR235" s="77"/>
      <c r="MBS235" s="77"/>
      <c r="MBT235" s="77"/>
      <c r="MBU235" s="77"/>
      <c r="MBV235" s="77"/>
      <c r="MBW235" s="77"/>
      <c r="MBX235" s="77"/>
      <c r="MBY235" s="77"/>
      <c r="MBZ235" s="77"/>
      <c r="MCA235" s="77"/>
      <c r="MCB235" s="77"/>
      <c r="MCC235" s="77"/>
      <c r="MCD235" s="77"/>
      <c r="MCE235" s="77"/>
      <c r="MCF235" s="77"/>
      <c r="MCG235" s="77"/>
      <c r="MCH235" s="77"/>
      <c r="MCI235" s="77"/>
      <c r="MCJ235" s="77"/>
      <c r="MCK235" s="77"/>
      <c r="MCL235" s="77"/>
      <c r="MCM235" s="77"/>
      <c r="MCN235" s="77"/>
      <c r="MCO235" s="77"/>
      <c r="MCP235" s="77"/>
      <c r="MCQ235" s="77"/>
      <c r="MCR235" s="77"/>
      <c r="MCS235" s="77"/>
      <c r="MCT235" s="77"/>
      <c r="MCU235" s="77"/>
      <c r="MCV235" s="77"/>
      <c r="MCW235" s="77"/>
      <c r="MCX235" s="77"/>
      <c r="MCY235" s="77"/>
      <c r="MCZ235" s="77"/>
      <c r="MDA235" s="77"/>
      <c r="MDB235" s="77"/>
      <c r="MDC235" s="77"/>
      <c r="MDD235" s="77"/>
      <c r="MDE235" s="77"/>
      <c r="MDF235" s="77"/>
      <c r="MDG235" s="77"/>
      <c r="MDH235" s="77"/>
      <c r="MDI235" s="77"/>
      <c r="MDJ235" s="77"/>
      <c r="MDK235" s="77"/>
      <c r="MDL235" s="77"/>
      <c r="MDM235" s="77"/>
      <c r="MDN235" s="77"/>
      <c r="MDO235" s="77"/>
      <c r="MDP235" s="77"/>
      <c r="MDQ235" s="77"/>
      <c r="MDR235" s="77"/>
      <c r="MDS235" s="77"/>
      <c r="MDT235" s="77"/>
      <c r="MDU235" s="77"/>
      <c r="MDV235" s="77"/>
      <c r="MDW235" s="77"/>
      <c r="MDX235" s="77"/>
      <c r="MDY235" s="77"/>
      <c r="MDZ235" s="77"/>
      <c r="MEA235" s="77"/>
      <c r="MEB235" s="77"/>
      <c r="MEC235" s="77"/>
      <c r="MED235" s="77"/>
      <c r="MEE235" s="77"/>
      <c r="MEF235" s="77"/>
      <c r="MEG235" s="77"/>
      <c r="MEH235" s="77"/>
      <c r="MEI235" s="77"/>
      <c r="MEJ235" s="77"/>
      <c r="MEK235" s="77"/>
      <c r="MEL235" s="77"/>
      <c r="MEM235" s="77"/>
      <c r="MEN235" s="77"/>
      <c r="MEO235" s="77"/>
      <c r="MEP235" s="77"/>
      <c r="MEQ235" s="77"/>
      <c r="MER235" s="77"/>
      <c r="MES235" s="77"/>
      <c r="MET235" s="77"/>
      <c r="MEU235" s="77"/>
      <c r="MEV235" s="77"/>
      <c r="MEW235" s="77"/>
      <c r="MEX235" s="77"/>
      <c r="MEY235" s="77"/>
      <c r="MEZ235" s="77"/>
      <c r="MFA235" s="77"/>
      <c r="MFB235" s="77"/>
      <c r="MFC235" s="77"/>
      <c r="MFD235" s="77"/>
      <c r="MFE235" s="77"/>
      <c r="MFF235" s="77"/>
      <c r="MFG235" s="77"/>
      <c r="MFH235" s="77"/>
      <c r="MFI235" s="77"/>
      <c r="MFJ235" s="77"/>
      <c r="MFK235" s="77"/>
      <c r="MFL235" s="77"/>
      <c r="MFM235" s="77"/>
      <c r="MFN235" s="77"/>
      <c r="MFO235" s="77"/>
      <c r="MFP235" s="77"/>
      <c r="MFQ235" s="77"/>
      <c r="MFR235" s="77"/>
      <c r="MFS235" s="77"/>
      <c r="MFT235" s="77"/>
      <c r="MFU235" s="77"/>
      <c r="MFV235" s="77"/>
      <c r="MFW235" s="77"/>
      <c r="MFX235" s="77"/>
      <c r="MFY235" s="77"/>
      <c r="MFZ235" s="77"/>
      <c r="MGA235" s="77"/>
      <c r="MGB235" s="77"/>
      <c r="MGC235" s="77"/>
      <c r="MGD235" s="77"/>
      <c r="MGE235" s="77"/>
      <c r="MGF235" s="77"/>
      <c r="MGG235" s="77"/>
      <c r="MGH235" s="77"/>
      <c r="MGI235" s="77"/>
      <c r="MGJ235" s="77"/>
      <c r="MGK235" s="77"/>
      <c r="MGL235" s="77"/>
      <c r="MGM235" s="77"/>
      <c r="MGN235" s="77"/>
      <c r="MGO235" s="77"/>
      <c r="MGP235" s="77"/>
      <c r="MGQ235" s="77"/>
      <c r="MGR235" s="77"/>
      <c r="MGS235" s="77"/>
      <c r="MGT235" s="77"/>
      <c r="MGU235" s="77"/>
      <c r="MGV235" s="77"/>
      <c r="MGW235" s="77"/>
      <c r="MGX235" s="77"/>
      <c r="MGY235" s="77"/>
      <c r="MGZ235" s="77"/>
      <c r="MHA235" s="77"/>
      <c r="MHB235" s="77"/>
      <c r="MHC235" s="77"/>
      <c r="MHD235" s="77"/>
      <c r="MHE235" s="77"/>
      <c r="MHF235" s="77"/>
      <c r="MHG235" s="77"/>
      <c r="MHH235" s="77"/>
      <c r="MHI235" s="77"/>
      <c r="MHJ235" s="77"/>
      <c r="MHK235" s="77"/>
      <c r="MHL235" s="77"/>
      <c r="MHM235" s="77"/>
      <c r="MHN235" s="77"/>
      <c r="MHO235" s="77"/>
      <c r="MHP235" s="77"/>
      <c r="MHQ235" s="77"/>
      <c r="MHR235" s="77"/>
      <c r="MHS235" s="77"/>
      <c r="MHT235" s="77"/>
      <c r="MHU235" s="77"/>
      <c r="MHV235" s="77"/>
      <c r="MHW235" s="77"/>
      <c r="MHX235" s="77"/>
      <c r="MHY235" s="77"/>
      <c r="MHZ235" s="77"/>
      <c r="MIA235" s="77"/>
      <c r="MIB235" s="77"/>
      <c r="MIC235" s="77"/>
      <c r="MID235" s="77"/>
      <c r="MIE235" s="77"/>
      <c r="MIF235" s="77"/>
      <c r="MIG235" s="77"/>
      <c r="MIH235" s="77"/>
      <c r="MII235" s="77"/>
      <c r="MIJ235" s="77"/>
      <c r="MIK235" s="77"/>
      <c r="MIL235" s="77"/>
      <c r="MIM235" s="77"/>
      <c r="MIN235" s="77"/>
      <c r="MIO235" s="77"/>
      <c r="MIP235" s="77"/>
      <c r="MIQ235" s="77"/>
      <c r="MIR235" s="77"/>
      <c r="MIS235" s="77"/>
      <c r="MIT235" s="77"/>
      <c r="MIU235" s="77"/>
      <c r="MIV235" s="77"/>
      <c r="MIW235" s="77"/>
      <c r="MIX235" s="77"/>
      <c r="MIY235" s="77"/>
      <c r="MIZ235" s="77"/>
      <c r="MJA235" s="77"/>
      <c r="MJB235" s="77"/>
      <c r="MJC235" s="77"/>
      <c r="MJD235" s="77"/>
      <c r="MJE235" s="77"/>
      <c r="MJF235" s="77"/>
      <c r="MJG235" s="77"/>
      <c r="MJH235" s="77"/>
      <c r="MJI235" s="77"/>
      <c r="MJJ235" s="77"/>
      <c r="MJK235" s="77"/>
      <c r="MJL235" s="77"/>
      <c r="MJM235" s="77"/>
      <c r="MJN235" s="77"/>
      <c r="MJO235" s="77"/>
      <c r="MJP235" s="77"/>
      <c r="MJQ235" s="77"/>
      <c r="MJR235" s="77"/>
      <c r="MJS235" s="77"/>
      <c r="MJT235" s="77"/>
      <c r="MJU235" s="77"/>
      <c r="MJV235" s="77"/>
      <c r="MJW235" s="77"/>
      <c r="MJX235" s="77"/>
      <c r="MJY235" s="77"/>
      <c r="MJZ235" s="77"/>
      <c r="MKA235" s="77"/>
      <c r="MKB235" s="77"/>
      <c r="MKC235" s="77"/>
      <c r="MKD235" s="77"/>
      <c r="MKE235" s="77"/>
      <c r="MKF235" s="77"/>
      <c r="MKG235" s="77"/>
      <c r="MKH235" s="77"/>
      <c r="MKI235" s="77"/>
      <c r="MKJ235" s="77"/>
      <c r="MKK235" s="77"/>
      <c r="MKL235" s="77"/>
      <c r="MKM235" s="77"/>
      <c r="MKN235" s="77"/>
      <c r="MKO235" s="77"/>
      <c r="MKP235" s="77"/>
      <c r="MKQ235" s="77"/>
      <c r="MKR235" s="77"/>
      <c r="MKS235" s="77"/>
      <c r="MKT235" s="77"/>
      <c r="MKU235" s="77"/>
      <c r="MKV235" s="77"/>
      <c r="MKW235" s="77"/>
      <c r="MKX235" s="77"/>
      <c r="MKY235" s="77"/>
      <c r="MKZ235" s="77"/>
      <c r="MLA235" s="77"/>
      <c r="MLB235" s="77"/>
      <c r="MLC235" s="77"/>
      <c r="MLD235" s="77"/>
      <c r="MLE235" s="77"/>
      <c r="MLF235" s="77"/>
      <c r="MLG235" s="77"/>
      <c r="MLH235" s="77"/>
      <c r="MLI235" s="77"/>
      <c r="MLJ235" s="77"/>
      <c r="MLK235" s="77"/>
      <c r="MLL235" s="77"/>
      <c r="MLM235" s="77"/>
      <c r="MLN235" s="77"/>
      <c r="MLO235" s="77"/>
      <c r="MLP235" s="77"/>
      <c r="MLQ235" s="77"/>
      <c r="MLR235" s="77"/>
      <c r="MLS235" s="77"/>
      <c r="MLT235" s="77"/>
      <c r="MLU235" s="77"/>
      <c r="MLV235" s="77"/>
      <c r="MLW235" s="77"/>
      <c r="MLX235" s="77"/>
      <c r="MLY235" s="77"/>
      <c r="MLZ235" s="77"/>
      <c r="MMA235" s="77"/>
      <c r="MMB235" s="77"/>
      <c r="MMC235" s="77"/>
      <c r="MMD235" s="77"/>
      <c r="MME235" s="77"/>
      <c r="MMF235" s="77"/>
      <c r="MMG235" s="77"/>
      <c r="MMH235" s="77"/>
      <c r="MMI235" s="77"/>
      <c r="MMJ235" s="77"/>
      <c r="MMK235" s="77"/>
      <c r="MML235" s="77"/>
      <c r="MMM235" s="77"/>
      <c r="MMN235" s="77"/>
      <c r="MMO235" s="77"/>
      <c r="MMP235" s="77"/>
      <c r="MMQ235" s="77"/>
      <c r="MMR235" s="77"/>
      <c r="MMS235" s="77"/>
      <c r="MMT235" s="77"/>
      <c r="MMU235" s="77"/>
      <c r="MMV235" s="77"/>
      <c r="MMW235" s="77"/>
      <c r="MMX235" s="77"/>
      <c r="MMY235" s="77"/>
      <c r="MMZ235" s="77"/>
      <c r="MNA235" s="77"/>
      <c r="MNB235" s="77"/>
      <c r="MNC235" s="77"/>
      <c r="MND235" s="77"/>
      <c r="MNE235" s="77"/>
      <c r="MNF235" s="77"/>
      <c r="MNG235" s="77"/>
      <c r="MNH235" s="77"/>
      <c r="MNI235" s="77"/>
      <c r="MNJ235" s="77"/>
      <c r="MNK235" s="77"/>
      <c r="MNL235" s="77"/>
      <c r="MNM235" s="77"/>
      <c r="MNN235" s="77"/>
      <c r="MNO235" s="77"/>
      <c r="MNP235" s="77"/>
      <c r="MNQ235" s="77"/>
      <c r="MNR235" s="77"/>
      <c r="MNS235" s="77"/>
      <c r="MNT235" s="77"/>
      <c r="MNU235" s="77"/>
      <c r="MNV235" s="77"/>
      <c r="MNW235" s="77"/>
      <c r="MNX235" s="77"/>
      <c r="MNY235" s="77"/>
      <c r="MNZ235" s="77"/>
      <c r="MOA235" s="77"/>
      <c r="MOB235" s="77"/>
      <c r="MOC235" s="77"/>
      <c r="MOD235" s="77"/>
      <c r="MOE235" s="77"/>
      <c r="MOF235" s="77"/>
      <c r="MOG235" s="77"/>
      <c r="MOH235" s="77"/>
      <c r="MOI235" s="77"/>
      <c r="MOJ235" s="77"/>
      <c r="MOK235" s="77"/>
      <c r="MOL235" s="77"/>
      <c r="MOM235" s="77"/>
      <c r="MON235" s="77"/>
      <c r="MOO235" s="77"/>
      <c r="MOP235" s="77"/>
      <c r="MOQ235" s="77"/>
      <c r="MOR235" s="77"/>
      <c r="MOS235" s="77"/>
      <c r="MOT235" s="77"/>
      <c r="MOU235" s="77"/>
      <c r="MOV235" s="77"/>
      <c r="MOW235" s="77"/>
      <c r="MOX235" s="77"/>
      <c r="MOY235" s="77"/>
      <c r="MOZ235" s="77"/>
      <c r="MPA235" s="77"/>
      <c r="MPB235" s="77"/>
      <c r="MPC235" s="77"/>
      <c r="MPD235" s="77"/>
      <c r="MPE235" s="77"/>
      <c r="MPF235" s="77"/>
      <c r="MPG235" s="77"/>
      <c r="MPH235" s="77"/>
      <c r="MPI235" s="77"/>
      <c r="MPJ235" s="77"/>
      <c r="MPK235" s="77"/>
      <c r="MPL235" s="77"/>
      <c r="MPM235" s="77"/>
      <c r="MPN235" s="77"/>
      <c r="MPO235" s="77"/>
      <c r="MPP235" s="77"/>
      <c r="MPQ235" s="77"/>
      <c r="MPR235" s="77"/>
      <c r="MPS235" s="77"/>
      <c r="MPT235" s="77"/>
      <c r="MPU235" s="77"/>
      <c r="MPV235" s="77"/>
      <c r="MPW235" s="77"/>
      <c r="MPX235" s="77"/>
      <c r="MPY235" s="77"/>
      <c r="MPZ235" s="77"/>
      <c r="MQA235" s="77"/>
      <c r="MQB235" s="77"/>
      <c r="MQC235" s="77"/>
      <c r="MQD235" s="77"/>
      <c r="MQE235" s="77"/>
      <c r="MQF235" s="77"/>
      <c r="MQG235" s="77"/>
      <c r="MQH235" s="77"/>
      <c r="MQI235" s="77"/>
      <c r="MQJ235" s="77"/>
      <c r="MQK235" s="77"/>
      <c r="MQL235" s="77"/>
      <c r="MQM235" s="77"/>
      <c r="MQN235" s="77"/>
      <c r="MQO235" s="77"/>
      <c r="MQP235" s="77"/>
      <c r="MQQ235" s="77"/>
      <c r="MQR235" s="77"/>
      <c r="MQS235" s="77"/>
      <c r="MQT235" s="77"/>
      <c r="MQU235" s="77"/>
      <c r="MQV235" s="77"/>
      <c r="MQW235" s="77"/>
      <c r="MQX235" s="77"/>
      <c r="MQY235" s="77"/>
      <c r="MQZ235" s="77"/>
      <c r="MRA235" s="77"/>
      <c r="MRB235" s="77"/>
      <c r="MRC235" s="77"/>
      <c r="MRD235" s="77"/>
      <c r="MRE235" s="77"/>
      <c r="MRF235" s="77"/>
      <c r="MRG235" s="77"/>
      <c r="MRH235" s="77"/>
      <c r="MRI235" s="77"/>
      <c r="MRJ235" s="77"/>
      <c r="MRK235" s="77"/>
      <c r="MRL235" s="77"/>
      <c r="MRM235" s="77"/>
      <c r="MRN235" s="77"/>
      <c r="MRO235" s="77"/>
      <c r="MRP235" s="77"/>
      <c r="MRQ235" s="77"/>
      <c r="MRR235" s="77"/>
      <c r="MRS235" s="77"/>
      <c r="MRT235" s="77"/>
      <c r="MRU235" s="77"/>
      <c r="MRV235" s="77"/>
      <c r="MRW235" s="77"/>
      <c r="MRX235" s="77"/>
      <c r="MRY235" s="77"/>
      <c r="MRZ235" s="77"/>
      <c r="MSA235" s="77"/>
      <c r="MSB235" s="77"/>
      <c r="MSC235" s="77"/>
      <c r="MSD235" s="77"/>
      <c r="MSE235" s="77"/>
      <c r="MSF235" s="77"/>
      <c r="MSG235" s="77"/>
      <c r="MSH235" s="77"/>
      <c r="MSI235" s="77"/>
      <c r="MSJ235" s="77"/>
      <c r="MSK235" s="77"/>
      <c r="MSL235" s="77"/>
      <c r="MSM235" s="77"/>
      <c r="MSN235" s="77"/>
      <c r="MSO235" s="77"/>
      <c r="MSP235" s="77"/>
      <c r="MSQ235" s="77"/>
      <c r="MSR235" s="77"/>
      <c r="MSS235" s="77"/>
      <c r="MST235" s="77"/>
      <c r="MSU235" s="77"/>
      <c r="MSV235" s="77"/>
      <c r="MSW235" s="77"/>
      <c r="MSX235" s="77"/>
      <c r="MSY235" s="77"/>
      <c r="MSZ235" s="77"/>
      <c r="MTA235" s="77"/>
      <c r="MTB235" s="77"/>
      <c r="MTC235" s="77"/>
      <c r="MTD235" s="77"/>
      <c r="MTE235" s="77"/>
      <c r="MTF235" s="77"/>
      <c r="MTG235" s="77"/>
      <c r="MTH235" s="77"/>
      <c r="MTI235" s="77"/>
      <c r="MTJ235" s="77"/>
      <c r="MTK235" s="77"/>
      <c r="MTL235" s="77"/>
      <c r="MTM235" s="77"/>
      <c r="MTN235" s="77"/>
      <c r="MTO235" s="77"/>
      <c r="MTP235" s="77"/>
      <c r="MTQ235" s="77"/>
      <c r="MTR235" s="77"/>
      <c r="MTS235" s="77"/>
      <c r="MTT235" s="77"/>
      <c r="MTU235" s="77"/>
      <c r="MTV235" s="77"/>
      <c r="MTW235" s="77"/>
      <c r="MTX235" s="77"/>
      <c r="MTY235" s="77"/>
      <c r="MTZ235" s="77"/>
      <c r="MUA235" s="77"/>
      <c r="MUB235" s="77"/>
      <c r="MUC235" s="77"/>
      <c r="MUD235" s="77"/>
      <c r="MUE235" s="77"/>
      <c r="MUF235" s="77"/>
      <c r="MUG235" s="77"/>
      <c r="MUH235" s="77"/>
      <c r="MUI235" s="77"/>
      <c r="MUJ235" s="77"/>
      <c r="MUK235" s="77"/>
      <c r="MUL235" s="77"/>
      <c r="MUM235" s="77"/>
      <c r="MUN235" s="77"/>
      <c r="MUO235" s="77"/>
      <c r="MUP235" s="77"/>
      <c r="MUQ235" s="77"/>
      <c r="MUR235" s="77"/>
      <c r="MUS235" s="77"/>
      <c r="MUT235" s="77"/>
      <c r="MUU235" s="77"/>
      <c r="MUV235" s="77"/>
      <c r="MUW235" s="77"/>
      <c r="MUX235" s="77"/>
      <c r="MUY235" s="77"/>
      <c r="MUZ235" s="77"/>
      <c r="MVA235" s="77"/>
      <c r="MVB235" s="77"/>
      <c r="MVC235" s="77"/>
      <c r="MVD235" s="77"/>
      <c r="MVE235" s="77"/>
      <c r="MVF235" s="77"/>
      <c r="MVG235" s="77"/>
      <c r="MVH235" s="77"/>
      <c r="MVI235" s="77"/>
      <c r="MVJ235" s="77"/>
      <c r="MVK235" s="77"/>
      <c r="MVL235" s="77"/>
      <c r="MVM235" s="77"/>
      <c r="MVN235" s="77"/>
      <c r="MVO235" s="77"/>
      <c r="MVP235" s="77"/>
      <c r="MVQ235" s="77"/>
      <c r="MVR235" s="77"/>
      <c r="MVS235" s="77"/>
      <c r="MVT235" s="77"/>
      <c r="MVU235" s="77"/>
      <c r="MVV235" s="77"/>
      <c r="MVW235" s="77"/>
      <c r="MVX235" s="77"/>
      <c r="MVY235" s="77"/>
      <c r="MVZ235" s="77"/>
      <c r="MWA235" s="77"/>
      <c r="MWB235" s="77"/>
      <c r="MWC235" s="77"/>
      <c r="MWD235" s="77"/>
      <c r="MWE235" s="77"/>
      <c r="MWF235" s="77"/>
      <c r="MWG235" s="77"/>
      <c r="MWH235" s="77"/>
      <c r="MWI235" s="77"/>
      <c r="MWJ235" s="77"/>
      <c r="MWK235" s="77"/>
      <c r="MWL235" s="77"/>
      <c r="MWM235" s="77"/>
      <c r="MWN235" s="77"/>
      <c r="MWO235" s="77"/>
      <c r="MWP235" s="77"/>
      <c r="MWQ235" s="77"/>
      <c r="MWR235" s="77"/>
      <c r="MWS235" s="77"/>
      <c r="MWT235" s="77"/>
      <c r="MWU235" s="77"/>
      <c r="MWV235" s="77"/>
      <c r="MWW235" s="77"/>
      <c r="MWX235" s="77"/>
      <c r="MWY235" s="77"/>
      <c r="MWZ235" s="77"/>
      <c r="MXA235" s="77"/>
      <c r="MXB235" s="77"/>
      <c r="MXC235" s="77"/>
      <c r="MXD235" s="77"/>
      <c r="MXE235" s="77"/>
      <c r="MXF235" s="77"/>
      <c r="MXG235" s="77"/>
      <c r="MXH235" s="77"/>
      <c r="MXI235" s="77"/>
      <c r="MXJ235" s="77"/>
      <c r="MXK235" s="77"/>
      <c r="MXL235" s="77"/>
      <c r="MXM235" s="77"/>
      <c r="MXN235" s="77"/>
      <c r="MXO235" s="77"/>
      <c r="MXP235" s="77"/>
      <c r="MXQ235" s="77"/>
      <c r="MXR235" s="77"/>
      <c r="MXS235" s="77"/>
      <c r="MXT235" s="77"/>
      <c r="MXU235" s="77"/>
      <c r="MXV235" s="77"/>
      <c r="MXW235" s="77"/>
      <c r="MXX235" s="77"/>
      <c r="MXY235" s="77"/>
      <c r="MXZ235" s="77"/>
      <c r="MYA235" s="77"/>
      <c r="MYB235" s="77"/>
      <c r="MYC235" s="77"/>
      <c r="MYD235" s="77"/>
      <c r="MYE235" s="77"/>
      <c r="MYF235" s="77"/>
      <c r="MYG235" s="77"/>
      <c r="MYH235" s="77"/>
      <c r="MYI235" s="77"/>
      <c r="MYJ235" s="77"/>
      <c r="MYK235" s="77"/>
      <c r="MYL235" s="77"/>
      <c r="MYM235" s="77"/>
      <c r="MYN235" s="77"/>
      <c r="MYO235" s="77"/>
      <c r="MYP235" s="77"/>
      <c r="MYQ235" s="77"/>
      <c r="MYR235" s="77"/>
      <c r="MYS235" s="77"/>
      <c r="MYT235" s="77"/>
      <c r="MYU235" s="77"/>
      <c r="MYV235" s="77"/>
      <c r="MYW235" s="77"/>
      <c r="MYX235" s="77"/>
      <c r="MYY235" s="77"/>
      <c r="MYZ235" s="77"/>
      <c r="MZA235" s="77"/>
      <c r="MZB235" s="77"/>
      <c r="MZC235" s="77"/>
      <c r="MZD235" s="77"/>
      <c r="MZE235" s="77"/>
      <c r="MZF235" s="77"/>
      <c r="MZG235" s="77"/>
      <c r="MZH235" s="77"/>
      <c r="MZI235" s="77"/>
      <c r="MZJ235" s="77"/>
      <c r="MZK235" s="77"/>
      <c r="MZL235" s="77"/>
      <c r="MZM235" s="77"/>
      <c r="MZN235" s="77"/>
      <c r="MZO235" s="77"/>
      <c r="MZP235" s="77"/>
      <c r="MZQ235" s="77"/>
      <c r="MZR235" s="77"/>
      <c r="MZS235" s="77"/>
      <c r="MZT235" s="77"/>
      <c r="MZU235" s="77"/>
      <c r="MZV235" s="77"/>
      <c r="MZW235" s="77"/>
      <c r="MZX235" s="77"/>
      <c r="MZY235" s="77"/>
      <c r="MZZ235" s="77"/>
      <c r="NAA235" s="77"/>
      <c r="NAB235" s="77"/>
      <c r="NAC235" s="77"/>
      <c r="NAD235" s="77"/>
      <c r="NAE235" s="77"/>
      <c r="NAF235" s="77"/>
      <c r="NAG235" s="77"/>
      <c r="NAH235" s="77"/>
      <c r="NAI235" s="77"/>
      <c r="NAJ235" s="77"/>
      <c r="NAK235" s="77"/>
      <c r="NAL235" s="77"/>
      <c r="NAM235" s="77"/>
      <c r="NAN235" s="77"/>
      <c r="NAO235" s="77"/>
      <c r="NAP235" s="77"/>
      <c r="NAQ235" s="77"/>
      <c r="NAR235" s="77"/>
      <c r="NAS235" s="77"/>
      <c r="NAT235" s="77"/>
      <c r="NAU235" s="77"/>
      <c r="NAV235" s="77"/>
      <c r="NAW235" s="77"/>
      <c r="NAX235" s="77"/>
      <c r="NAY235" s="77"/>
      <c r="NAZ235" s="77"/>
      <c r="NBA235" s="77"/>
      <c r="NBB235" s="77"/>
      <c r="NBC235" s="77"/>
      <c r="NBD235" s="77"/>
      <c r="NBE235" s="77"/>
      <c r="NBF235" s="77"/>
      <c r="NBG235" s="77"/>
      <c r="NBH235" s="77"/>
      <c r="NBI235" s="77"/>
      <c r="NBJ235" s="77"/>
      <c r="NBK235" s="77"/>
      <c r="NBL235" s="77"/>
      <c r="NBM235" s="77"/>
      <c r="NBN235" s="77"/>
      <c r="NBO235" s="77"/>
      <c r="NBP235" s="77"/>
      <c r="NBQ235" s="77"/>
      <c r="NBR235" s="77"/>
      <c r="NBS235" s="77"/>
      <c r="NBT235" s="77"/>
      <c r="NBU235" s="77"/>
      <c r="NBV235" s="77"/>
      <c r="NBW235" s="77"/>
      <c r="NBX235" s="77"/>
      <c r="NBY235" s="77"/>
      <c r="NBZ235" s="77"/>
      <c r="NCA235" s="77"/>
      <c r="NCB235" s="77"/>
      <c r="NCC235" s="77"/>
      <c r="NCD235" s="77"/>
      <c r="NCE235" s="77"/>
      <c r="NCF235" s="77"/>
      <c r="NCG235" s="77"/>
      <c r="NCH235" s="77"/>
      <c r="NCI235" s="77"/>
      <c r="NCJ235" s="77"/>
      <c r="NCK235" s="77"/>
      <c r="NCL235" s="77"/>
      <c r="NCM235" s="77"/>
      <c r="NCN235" s="77"/>
      <c r="NCO235" s="77"/>
      <c r="NCP235" s="77"/>
      <c r="NCQ235" s="77"/>
      <c r="NCR235" s="77"/>
      <c r="NCS235" s="77"/>
      <c r="NCT235" s="77"/>
      <c r="NCU235" s="77"/>
      <c r="NCV235" s="77"/>
      <c r="NCW235" s="77"/>
      <c r="NCX235" s="77"/>
      <c r="NCY235" s="77"/>
      <c r="NCZ235" s="77"/>
      <c r="NDA235" s="77"/>
      <c r="NDB235" s="77"/>
      <c r="NDC235" s="77"/>
      <c r="NDD235" s="77"/>
      <c r="NDE235" s="77"/>
      <c r="NDF235" s="77"/>
      <c r="NDG235" s="77"/>
      <c r="NDH235" s="77"/>
      <c r="NDI235" s="77"/>
      <c r="NDJ235" s="77"/>
      <c r="NDK235" s="77"/>
      <c r="NDL235" s="77"/>
      <c r="NDM235" s="77"/>
      <c r="NDN235" s="77"/>
      <c r="NDO235" s="77"/>
      <c r="NDP235" s="77"/>
      <c r="NDQ235" s="77"/>
      <c r="NDR235" s="77"/>
      <c r="NDS235" s="77"/>
      <c r="NDT235" s="77"/>
      <c r="NDU235" s="77"/>
      <c r="NDV235" s="77"/>
      <c r="NDW235" s="77"/>
      <c r="NDX235" s="77"/>
      <c r="NDY235" s="77"/>
      <c r="NDZ235" s="77"/>
      <c r="NEA235" s="77"/>
      <c r="NEB235" s="77"/>
      <c r="NEC235" s="77"/>
      <c r="NED235" s="77"/>
      <c r="NEE235" s="77"/>
      <c r="NEF235" s="77"/>
      <c r="NEG235" s="77"/>
      <c r="NEH235" s="77"/>
      <c r="NEI235" s="77"/>
      <c r="NEJ235" s="77"/>
      <c r="NEK235" s="77"/>
      <c r="NEL235" s="77"/>
      <c r="NEM235" s="77"/>
      <c r="NEN235" s="77"/>
      <c r="NEO235" s="77"/>
      <c r="NEP235" s="77"/>
      <c r="NEQ235" s="77"/>
      <c r="NER235" s="77"/>
      <c r="NES235" s="77"/>
      <c r="NET235" s="77"/>
      <c r="NEU235" s="77"/>
      <c r="NEV235" s="77"/>
      <c r="NEW235" s="77"/>
      <c r="NEX235" s="77"/>
      <c r="NEY235" s="77"/>
      <c r="NEZ235" s="77"/>
      <c r="NFA235" s="77"/>
      <c r="NFB235" s="77"/>
      <c r="NFC235" s="77"/>
      <c r="NFD235" s="77"/>
      <c r="NFE235" s="77"/>
      <c r="NFF235" s="77"/>
      <c r="NFG235" s="77"/>
      <c r="NFH235" s="77"/>
      <c r="NFI235" s="77"/>
      <c r="NFJ235" s="77"/>
      <c r="NFK235" s="77"/>
      <c r="NFL235" s="77"/>
      <c r="NFM235" s="77"/>
      <c r="NFN235" s="77"/>
      <c r="NFO235" s="77"/>
      <c r="NFP235" s="77"/>
      <c r="NFQ235" s="77"/>
      <c r="NFR235" s="77"/>
      <c r="NFS235" s="77"/>
      <c r="NFT235" s="77"/>
      <c r="NFU235" s="77"/>
      <c r="NFV235" s="77"/>
      <c r="NFW235" s="77"/>
      <c r="NFX235" s="77"/>
      <c r="NFY235" s="77"/>
      <c r="NFZ235" s="77"/>
      <c r="NGA235" s="77"/>
      <c r="NGB235" s="77"/>
      <c r="NGC235" s="77"/>
      <c r="NGD235" s="77"/>
      <c r="NGE235" s="77"/>
      <c r="NGF235" s="77"/>
      <c r="NGG235" s="77"/>
      <c r="NGH235" s="77"/>
      <c r="NGI235" s="77"/>
      <c r="NGJ235" s="77"/>
      <c r="NGK235" s="77"/>
      <c r="NGL235" s="77"/>
      <c r="NGM235" s="77"/>
      <c r="NGN235" s="77"/>
      <c r="NGO235" s="77"/>
      <c r="NGP235" s="77"/>
      <c r="NGQ235" s="77"/>
      <c r="NGR235" s="77"/>
      <c r="NGS235" s="77"/>
      <c r="NGT235" s="77"/>
      <c r="NGU235" s="77"/>
      <c r="NGV235" s="77"/>
      <c r="NGW235" s="77"/>
      <c r="NGX235" s="77"/>
      <c r="NGY235" s="77"/>
      <c r="NGZ235" s="77"/>
      <c r="NHA235" s="77"/>
      <c r="NHB235" s="77"/>
      <c r="NHC235" s="77"/>
      <c r="NHD235" s="77"/>
      <c r="NHE235" s="77"/>
      <c r="NHF235" s="77"/>
      <c r="NHG235" s="77"/>
      <c r="NHH235" s="77"/>
      <c r="NHI235" s="77"/>
      <c r="NHJ235" s="77"/>
      <c r="NHK235" s="77"/>
      <c r="NHL235" s="77"/>
      <c r="NHM235" s="77"/>
      <c r="NHN235" s="77"/>
      <c r="NHO235" s="77"/>
      <c r="NHP235" s="77"/>
      <c r="NHQ235" s="77"/>
      <c r="NHR235" s="77"/>
      <c r="NHS235" s="77"/>
      <c r="NHT235" s="77"/>
      <c r="NHU235" s="77"/>
      <c r="NHV235" s="77"/>
      <c r="NHW235" s="77"/>
      <c r="NHX235" s="77"/>
      <c r="NHY235" s="77"/>
      <c r="NHZ235" s="77"/>
      <c r="NIA235" s="77"/>
      <c r="NIB235" s="77"/>
      <c r="NIC235" s="77"/>
      <c r="NID235" s="77"/>
      <c r="NIE235" s="77"/>
      <c r="NIF235" s="77"/>
      <c r="NIG235" s="77"/>
      <c r="NIH235" s="77"/>
      <c r="NII235" s="77"/>
      <c r="NIJ235" s="77"/>
      <c r="NIK235" s="77"/>
      <c r="NIL235" s="77"/>
      <c r="NIM235" s="77"/>
      <c r="NIN235" s="77"/>
      <c r="NIO235" s="77"/>
      <c r="NIP235" s="77"/>
      <c r="NIQ235" s="77"/>
      <c r="NIR235" s="77"/>
      <c r="NIS235" s="77"/>
      <c r="NIT235" s="77"/>
      <c r="NIU235" s="77"/>
      <c r="NIV235" s="77"/>
      <c r="NIW235" s="77"/>
      <c r="NIX235" s="77"/>
      <c r="NIY235" s="77"/>
      <c r="NIZ235" s="77"/>
      <c r="NJA235" s="77"/>
      <c r="NJB235" s="77"/>
      <c r="NJC235" s="77"/>
      <c r="NJD235" s="77"/>
      <c r="NJE235" s="77"/>
      <c r="NJF235" s="77"/>
      <c r="NJG235" s="77"/>
      <c r="NJH235" s="77"/>
      <c r="NJI235" s="77"/>
      <c r="NJJ235" s="77"/>
      <c r="NJK235" s="77"/>
      <c r="NJL235" s="77"/>
      <c r="NJM235" s="77"/>
      <c r="NJN235" s="77"/>
      <c r="NJO235" s="77"/>
      <c r="NJP235" s="77"/>
      <c r="NJQ235" s="77"/>
      <c r="NJR235" s="77"/>
      <c r="NJS235" s="77"/>
      <c r="NJT235" s="77"/>
      <c r="NJU235" s="77"/>
      <c r="NJV235" s="77"/>
      <c r="NJW235" s="77"/>
      <c r="NJX235" s="77"/>
      <c r="NJY235" s="77"/>
      <c r="NJZ235" s="77"/>
      <c r="NKA235" s="77"/>
      <c r="NKB235" s="77"/>
      <c r="NKC235" s="77"/>
      <c r="NKD235" s="77"/>
      <c r="NKE235" s="77"/>
      <c r="NKF235" s="77"/>
      <c r="NKG235" s="77"/>
      <c r="NKH235" s="77"/>
      <c r="NKI235" s="77"/>
      <c r="NKJ235" s="77"/>
      <c r="NKK235" s="77"/>
      <c r="NKL235" s="77"/>
      <c r="NKM235" s="77"/>
      <c r="NKN235" s="77"/>
      <c r="NKO235" s="77"/>
      <c r="NKP235" s="77"/>
      <c r="NKQ235" s="77"/>
      <c r="NKR235" s="77"/>
      <c r="NKS235" s="77"/>
      <c r="NKT235" s="77"/>
      <c r="NKU235" s="77"/>
      <c r="NKV235" s="77"/>
      <c r="NKW235" s="77"/>
      <c r="NKX235" s="77"/>
      <c r="NKY235" s="77"/>
      <c r="NKZ235" s="77"/>
      <c r="NLA235" s="77"/>
      <c r="NLB235" s="77"/>
      <c r="NLC235" s="77"/>
      <c r="NLD235" s="77"/>
      <c r="NLE235" s="77"/>
      <c r="NLF235" s="77"/>
      <c r="NLG235" s="77"/>
      <c r="NLH235" s="77"/>
      <c r="NLI235" s="77"/>
      <c r="NLJ235" s="77"/>
      <c r="NLK235" s="77"/>
      <c r="NLL235" s="77"/>
      <c r="NLM235" s="77"/>
      <c r="NLN235" s="77"/>
      <c r="NLO235" s="77"/>
      <c r="NLP235" s="77"/>
      <c r="NLQ235" s="77"/>
      <c r="NLR235" s="77"/>
      <c r="NLS235" s="77"/>
      <c r="NLT235" s="77"/>
      <c r="NLU235" s="77"/>
      <c r="NLV235" s="77"/>
      <c r="NLW235" s="77"/>
      <c r="NLX235" s="77"/>
      <c r="NLY235" s="77"/>
      <c r="NLZ235" s="77"/>
      <c r="NMA235" s="77"/>
      <c r="NMB235" s="77"/>
      <c r="NMC235" s="77"/>
      <c r="NMD235" s="77"/>
      <c r="NME235" s="77"/>
      <c r="NMF235" s="77"/>
      <c r="NMG235" s="77"/>
      <c r="NMH235" s="77"/>
      <c r="NMI235" s="77"/>
      <c r="NMJ235" s="77"/>
      <c r="NMK235" s="77"/>
      <c r="NML235" s="77"/>
      <c r="NMM235" s="77"/>
      <c r="NMN235" s="77"/>
      <c r="NMO235" s="77"/>
      <c r="NMP235" s="77"/>
      <c r="NMQ235" s="77"/>
      <c r="NMR235" s="77"/>
      <c r="NMS235" s="77"/>
      <c r="NMT235" s="77"/>
      <c r="NMU235" s="77"/>
      <c r="NMV235" s="77"/>
      <c r="NMW235" s="77"/>
      <c r="NMX235" s="77"/>
      <c r="NMY235" s="77"/>
      <c r="NMZ235" s="77"/>
      <c r="NNA235" s="77"/>
      <c r="NNB235" s="77"/>
      <c r="NNC235" s="77"/>
      <c r="NND235" s="77"/>
      <c r="NNE235" s="77"/>
      <c r="NNF235" s="77"/>
      <c r="NNG235" s="77"/>
      <c r="NNH235" s="77"/>
      <c r="NNI235" s="77"/>
      <c r="NNJ235" s="77"/>
      <c r="NNK235" s="77"/>
      <c r="NNL235" s="77"/>
      <c r="NNM235" s="77"/>
      <c r="NNN235" s="77"/>
      <c r="NNO235" s="77"/>
      <c r="NNP235" s="77"/>
      <c r="NNQ235" s="77"/>
      <c r="NNR235" s="77"/>
      <c r="NNS235" s="77"/>
      <c r="NNT235" s="77"/>
      <c r="NNU235" s="77"/>
      <c r="NNV235" s="77"/>
      <c r="NNW235" s="77"/>
      <c r="NNX235" s="77"/>
      <c r="NNY235" s="77"/>
      <c r="NNZ235" s="77"/>
      <c r="NOA235" s="77"/>
      <c r="NOB235" s="77"/>
      <c r="NOC235" s="77"/>
      <c r="NOD235" s="77"/>
      <c r="NOE235" s="77"/>
      <c r="NOF235" s="77"/>
      <c r="NOG235" s="77"/>
      <c r="NOH235" s="77"/>
      <c r="NOI235" s="77"/>
      <c r="NOJ235" s="77"/>
      <c r="NOK235" s="77"/>
      <c r="NOL235" s="77"/>
      <c r="NOM235" s="77"/>
      <c r="NON235" s="77"/>
      <c r="NOO235" s="77"/>
      <c r="NOP235" s="77"/>
      <c r="NOQ235" s="77"/>
      <c r="NOR235" s="77"/>
      <c r="NOS235" s="77"/>
      <c r="NOT235" s="77"/>
      <c r="NOU235" s="77"/>
      <c r="NOV235" s="77"/>
      <c r="NOW235" s="77"/>
      <c r="NOX235" s="77"/>
      <c r="NOY235" s="77"/>
      <c r="NOZ235" s="77"/>
      <c r="NPA235" s="77"/>
      <c r="NPB235" s="77"/>
      <c r="NPC235" s="77"/>
      <c r="NPD235" s="77"/>
      <c r="NPE235" s="77"/>
      <c r="NPF235" s="77"/>
      <c r="NPG235" s="77"/>
      <c r="NPH235" s="77"/>
      <c r="NPI235" s="77"/>
      <c r="NPJ235" s="77"/>
      <c r="NPK235" s="77"/>
      <c r="NPL235" s="77"/>
      <c r="NPM235" s="77"/>
      <c r="NPN235" s="77"/>
      <c r="NPO235" s="77"/>
      <c r="NPP235" s="77"/>
      <c r="NPQ235" s="77"/>
      <c r="NPR235" s="77"/>
      <c r="NPS235" s="77"/>
      <c r="NPT235" s="77"/>
      <c r="NPU235" s="77"/>
      <c r="NPV235" s="77"/>
      <c r="NPW235" s="77"/>
      <c r="NPX235" s="77"/>
      <c r="NPY235" s="77"/>
      <c r="NPZ235" s="77"/>
      <c r="NQA235" s="77"/>
      <c r="NQB235" s="77"/>
      <c r="NQC235" s="77"/>
      <c r="NQD235" s="77"/>
      <c r="NQE235" s="77"/>
      <c r="NQF235" s="77"/>
      <c r="NQG235" s="77"/>
      <c r="NQH235" s="77"/>
      <c r="NQI235" s="77"/>
      <c r="NQJ235" s="77"/>
      <c r="NQK235" s="77"/>
      <c r="NQL235" s="77"/>
      <c r="NQM235" s="77"/>
      <c r="NQN235" s="77"/>
      <c r="NQO235" s="77"/>
      <c r="NQP235" s="77"/>
      <c r="NQQ235" s="77"/>
      <c r="NQR235" s="77"/>
      <c r="NQS235" s="77"/>
      <c r="NQT235" s="77"/>
      <c r="NQU235" s="77"/>
      <c r="NQV235" s="77"/>
      <c r="NQW235" s="77"/>
      <c r="NQX235" s="77"/>
      <c r="NQY235" s="77"/>
      <c r="NQZ235" s="77"/>
      <c r="NRA235" s="77"/>
      <c r="NRB235" s="77"/>
      <c r="NRC235" s="77"/>
      <c r="NRD235" s="77"/>
      <c r="NRE235" s="77"/>
      <c r="NRF235" s="77"/>
      <c r="NRG235" s="77"/>
      <c r="NRH235" s="77"/>
      <c r="NRI235" s="77"/>
      <c r="NRJ235" s="77"/>
      <c r="NRK235" s="77"/>
      <c r="NRL235" s="77"/>
      <c r="NRM235" s="77"/>
      <c r="NRN235" s="77"/>
      <c r="NRO235" s="77"/>
      <c r="NRP235" s="77"/>
      <c r="NRQ235" s="77"/>
      <c r="NRR235" s="77"/>
      <c r="NRS235" s="77"/>
      <c r="NRT235" s="77"/>
      <c r="NRU235" s="77"/>
      <c r="NRV235" s="77"/>
      <c r="NRW235" s="77"/>
      <c r="NRX235" s="77"/>
      <c r="NRY235" s="77"/>
      <c r="NRZ235" s="77"/>
      <c r="NSA235" s="77"/>
      <c r="NSB235" s="77"/>
      <c r="NSC235" s="77"/>
      <c r="NSD235" s="77"/>
      <c r="NSE235" s="77"/>
      <c r="NSF235" s="77"/>
      <c r="NSG235" s="77"/>
      <c r="NSH235" s="77"/>
      <c r="NSI235" s="77"/>
      <c r="NSJ235" s="77"/>
      <c r="NSK235" s="77"/>
      <c r="NSL235" s="77"/>
      <c r="NSM235" s="77"/>
      <c r="NSN235" s="77"/>
      <c r="NSO235" s="77"/>
      <c r="NSP235" s="77"/>
      <c r="NSQ235" s="77"/>
      <c r="NSR235" s="77"/>
      <c r="NSS235" s="77"/>
      <c r="NST235" s="77"/>
      <c r="NSU235" s="77"/>
      <c r="NSV235" s="77"/>
      <c r="NSW235" s="77"/>
      <c r="NSX235" s="77"/>
      <c r="NSY235" s="77"/>
      <c r="NSZ235" s="77"/>
      <c r="NTA235" s="77"/>
      <c r="NTB235" s="77"/>
      <c r="NTC235" s="77"/>
      <c r="NTD235" s="77"/>
      <c r="NTE235" s="77"/>
      <c r="NTF235" s="77"/>
      <c r="NTG235" s="77"/>
      <c r="NTH235" s="77"/>
      <c r="NTI235" s="77"/>
      <c r="NTJ235" s="77"/>
      <c r="NTK235" s="77"/>
      <c r="NTL235" s="77"/>
      <c r="NTM235" s="77"/>
      <c r="NTN235" s="77"/>
      <c r="NTO235" s="77"/>
      <c r="NTP235" s="77"/>
      <c r="NTQ235" s="77"/>
      <c r="NTR235" s="77"/>
      <c r="NTS235" s="77"/>
      <c r="NTT235" s="77"/>
      <c r="NTU235" s="77"/>
      <c r="NTV235" s="77"/>
      <c r="NTW235" s="77"/>
      <c r="NTX235" s="77"/>
      <c r="NTY235" s="77"/>
      <c r="NTZ235" s="77"/>
      <c r="NUA235" s="77"/>
      <c r="NUB235" s="77"/>
      <c r="NUC235" s="77"/>
      <c r="NUD235" s="77"/>
      <c r="NUE235" s="77"/>
      <c r="NUF235" s="77"/>
      <c r="NUG235" s="77"/>
      <c r="NUH235" s="77"/>
      <c r="NUI235" s="77"/>
      <c r="NUJ235" s="77"/>
      <c r="NUK235" s="77"/>
      <c r="NUL235" s="77"/>
      <c r="NUM235" s="77"/>
      <c r="NUN235" s="77"/>
      <c r="NUO235" s="77"/>
      <c r="NUP235" s="77"/>
      <c r="NUQ235" s="77"/>
      <c r="NUR235" s="77"/>
      <c r="NUS235" s="77"/>
      <c r="NUT235" s="77"/>
      <c r="NUU235" s="77"/>
      <c r="NUV235" s="77"/>
      <c r="NUW235" s="77"/>
      <c r="NUX235" s="77"/>
      <c r="NUY235" s="77"/>
      <c r="NUZ235" s="77"/>
      <c r="NVA235" s="77"/>
      <c r="NVB235" s="77"/>
      <c r="NVC235" s="77"/>
      <c r="NVD235" s="77"/>
      <c r="NVE235" s="77"/>
      <c r="NVF235" s="77"/>
      <c r="NVG235" s="77"/>
      <c r="NVH235" s="77"/>
      <c r="NVI235" s="77"/>
      <c r="NVJ235" s="77"/>
      <c r="NVK235" s="77"/>
      <c r="NVL235" s="77"/>
      <c r="NVM235" s="77"/>
      <c r="NVN235" s="77"/>
      <c r="NVO235" s="77"/>
      <c r="NVP235" s="77"/>
      <c r="NVQ235" s="77"/>
      <c r="NVR235" s="77"/>
      <c r="NVS235" s="77"/>
      <c r="NVT235" s="77"/>
      <c r="NVU235" s="77"/>
      <c r="NVV235" s="77"/>
      <c r="NVW235" s="77"/>
      <c r="NVX235" s="77"/>
      <c r="NVY235" s="77"/>
      <c r="NVZ235" s="77"/>
      <c r="NWA235" s="77"/>
      <c r="NWB235" s="77"/>
      <c r="NWC235" s="77"/>
      <c r="NWD235" s="77"/>
      <c r="NWE235" s="77"/>
      <c r="NWF235" s="77"/>
      <c r="NWG235" s="77"/>
      <c r="NWH235" s="77"/>
      <c r="NWI235" s="77"/>
      <c r="NWJ235" s="77"/>
      <c r="NWK235" s="77"/>
      <c r="NWL235" s="77"/>
      <c r="NWM235" s="77"/>
      <c r="NWN235" s="77"/>
      <c r="NWO235" s="77"/>
      <c r="NWP235" s="77"/>
      <c r="NWQ235" s="77"/>
      <c r="NWR235" s="77"/>
      <c r="NWS235" s="77"/>
      <c r="NWT235" s="77"/>
      <c r="NWU235" s="77"/>
      <c r="NWV235" s="77"/>
      <c r="NWW235" s="77"/>
      <c r="NWX235" s="77"/>
      <c r="NWY235" s="77"/>
      <c r="NWZ235" s="77"/>
      <c r="NXA235" s="77"/>
      <c r="NXB235" s="77"/>
      <c r="NXC235" s="77"/>
      <c r="NXD235" s="77"/>
      <c r="NXE235" s="77"/>
      <c r="NXF235" s="77"/>
      <c r="NXG235" s="77"/>
      <c r="NXH235" s="77"/>
      <c r="NXI235" s="77"/>
      <c r="NXJ235" s="77"/>
      <c r="NXK235" s="77"/>
      <c r="NXL235" s="77"/>
      <c r="NXM235" s="77"/>
      <c r="NXN235" s="77"/>
      <c r="NXO235" s="77"/>
      <c r="NXP235" s="77"/>
      <c r="NXQ235" s="77"/>
      <c r="NXR235" s="77"/>
      <c r="NXS235" s="77"/>
      <c r="NXT235" s="77"/>
      <c r="NXU235" s="77"/>
      <c r="NXV235" s="77"/>
      <c r="NXW235" s="77"/>
      <c r="NXX235" s="77"/>
      <c r="NXY235" s="77"/>
      <c r="NXZ235" s="77"/>
      <c r="NYA235" s="77"/>
      <c r="NYB235" s="77"/>
      <c r="NYC235" s="77"/>
      <c r="NYD235" s="77"/>
      <c r="NYE235" s="77"/>
      <c r="NYF235" s="77"/>
      <c r="NYG235" s="77"/>
      <c r="NYH235" s="77"/>
      <c r="NYI235" s="77"/>
      <c r="NYJ235" s="77"/>
      <c r="NYK235" s="77"/>
      <c r="NYL235" s="77"/>
      <c r="NYM235" s="77"/>
      <c r="NYN235" s="77"/>
      <c r="NYO235" s="77"/>
      <c r="NYP235" s="77"/>
      <c r="NYQ235" s="77"/>
      <c r="NYR235" s="77"/>
      <c r="NYS235" s="77"/>
      <c r="NYT235" s="77"/>
      <c r="NYU235" s="77"/>
      <c r="NYV235" s="77"/>
      <c r="NYW235" s="77"/>
      <c r="NYX235" s="77"/>
      <c r="NYY235" s="77"/>
      <c r="NYZ235" s="77"/>
      <c r="NZA235" s="77"/>
      <c r="NZB235" s="77"/>
      <c r="NZC235" s="77"/>
      <c r="NZD235" s="77"/>
      <c r="NZE235" s="77"/>
      <c r="NZF235" s="77"/>
      <c r="NZG235" s="77"/>
      <c r="NZH235" s="77"/>
      <c r="NZI235" s="77"/>
      <c r="NZJ235" s="77"/>
      <c r="NZK235" s="77"/>
      <c r="NZL235" s="77"/>
      <c r="NZM235" s="77"/>
      <c r="NZN235" s="77"/>
      <c r="NZO235" s="77"/>
      <c r="NZP235" s="77"/>
      <c r="NZQ235" s="77"/>
      <c r="NZR235" s="77"/>
      <c r="NZS235" s="77"/>
      <c r="NZT235" s="77"/>
      <c r="NZU235" s="77"/>
      <c r="NZV235" s="77"/>
      <c r="NZW235" s="77"/>
      <c r="NZX235" s="77"/>
      <c r="NZY235" s="77"/>
      <c r="NZZ235" s="77"/>
      <c r="OAA235" s="77"/>
      <c r="OAB235" s="77"/>
      <c r="OAC235" s="77"/>
      <c r="OAD235" s="77"/>
      <c r="OAE235" s="77"/>
      <c r="OAF235" s="77"/>
      <c r="OAG235" s="77"/>
      <c r="OAH235" s="77"/>
      <c r="OAI235" s="77"/>
      <c r="OAJ235" s="77"/>
      <c r="OAK235" s="77"/>
      <c r="OAL235" s="77"/>
      <c r="OAM235" s="77"/>
      <c r="OAN235" s="77"/>
      <c r="OAO235" s="77"/>
      <c r="OAP235" s="77"/>
      <c r="OAQ235" s="77"/>
      <c r="OAR235" s="77"/>
      <c r="OAS235" s="77"/>
      <c r="OAT235" s="77"/>
      <c r="OAU235" s="77"/>
      <c r="OAV235" s="77"/>
      <c r="OAW235" s="77"/>
      <c r="OAX235" s="77"/>
      <c r="OAY235" s="77"/>
      <c r="OAZ235" s="77"/>
      <c r="OBA235" s="77"/>
      <c r="OBB235" s="77"/>
      <c r="OBC235" s="77"/>
      <c r="OBD235" s="77"/>
      <c r="OBE235" s="77"/>
      <c r="OBF235" s="77"/>
      <c r="OBG235" s="77"/>
      <c r="OBH235" s="77"/>
      <c r="OBI235" s="77"/>
      <c r="OBJ235" s="77"/>
      <c r="OBK235" s="77"/>
      <c r="OBL235" s="77"/>
      <c r="OBM235" s="77"/>
      <c r="OBN235" s="77"/>
      <c r="OBO235" s="77"/>
      <c r="OBP235" s="77"/>
      <c r="OBQ235" s="77"/>
      <c r="OBR235" s="77"/>
      <c r="OBS235" s="77"/>
      <c r="OBT235" s="77"/>
      <c r="OBU235" s="77"/>
      <c r="OBV235" s="77"/>
      <c r="OBW235" s="77"/>
      <c r="OBX235" s="77"/>
      <c r="OBY235" s="77"/>
      <c r="OBZ235" s="77"/>
      <c r="OCA235" s="77"/>
      <c r="OCB235" s="77"/>
      <c r="OCC235" s="77"/>
      <c r="OCD235" s="77"/>
      <c r="OCE235" s="77"/>
      <c r="OCF235" s="77"/>
      <c r="OCG235" s="77"/>
      <c r="OCH235" s="77"/>
      <c r="OCI235" s="77"/>
      <c r="OCJ235" s="77"/>
      <c r="OCK235" s="77"/>
      <c r="OCL235" s="77"/>
      <c r="OCM235" s="77"/>
      <c r="OCN235" s="77"/>
      <c r="OCO235" s="77"/>
      <c r="OCP235" s="77"/>
      <c r="OCQ235" s="77"/>
      <c r="OCR235" s="77"/>
      <c r="OCS235" s="77"/>
      <c r="OCT235" s="77"/>
      <c r="OCU235" s="77"/>
      <c r="OCV235" s="77"/>
      <c r="OCW235" s="77"/>
      <c r="OCX235" s="77"/>
      <c r="OCY235" s="77"/>
      <c r="OCZ235" s="77"/>
      <c r="ODA235" s="77"/>
      <c r="ODB235" s="77"/>
      <c r="ODC235" s="77"/>
      <c r="ODD235" s="77"/>
      <c r="ODE235" s="77"/>
      <c r="ODF235" s="77"/>
      <c r="ODG235" s="77"/>
      <c r="ODH235" s="77"/>
      <c r="ODI235" s="77"/>
      <c r="ODJ235" s="77"/>
      <c r="ODK235" s="77"/>
      <c r="ODL235" s="77"/>
      <c r="ODM235" s="77"/>
      <c r="ODN235" s="77"/>
      <c r="ODO235" s="77"/>
      <c r="ODP235" s="77"/>
      <c r="ODQ235" s="77"/>
      <c r="ODR235" s="77"/>
      <c r="ODS235" s="77"/>
      <c r="ODT235" s="77"/>
      <c r="ODU235" s="77"/>
      <c r="ODV235" s="77"/>
      <c r="ODW235" s="77"/>
      <c r="ODX235" s="77"/>
      <c r="ODY235" s="77"/>
      <c r="ODZ235" s="77"/>
      <c r="OEA235" s="77"/>
      <c r="OEB235" s="77"/>
      <c r="OEC235" s="77"/>
      <c r="OED235" s="77"/>
      <c r="OEE235" s="77"/>
      <c r="OEF235" s="77"/>
      <c r="OEG235" s="77"/>
      <c r="OEH235" s="77"/>
      <c r="OEI235" s="77"/>
      <c r="OEJ235" s="77"/>
      <c r="OEK235" s="77"/>
      <c r="OEL235" s="77"/>
      <c r="OEM235" s="77"/>
      <c r="OEN235" s="77"/>
      <c r="OEO235" s="77"/>
      <c r="OEP235" s="77"/>
      <c r="OEQ235" s="77"/>
      <c r="OER235" s="77"/>
      <c r="OES235" s="77"/>
      <c r="OET235" s="77"/>
      <c r="OEU235" s="77"/>
      <c r="OEV235" s="77"/>
      <c r="OEW235" s="77"/>
      <c r="OEX235" s="77"/>
      <c r="OEY235" s="77"/>
      <c r="OEZ235" s="77"/>
      <c r="OFA235" s="77"/>
      <c r="OFB235" s="77"/>
      <c r="OFC235" s="77"/>
      <c r="OFD235" s="77"/>
      <c r="OFE235" s="77"/>
      <c r="OFF235" s="77"/>
      <c r="OFG235" s="77"/>
      <c r="OFH235" s="77"/>
      <c r="OFI235" s="77"/>
      <c r="OFJ235" s="77"/>
      <c r="OFK235" s="77"/>
      <c r="OFL235" s="77"/>
      <c r="OFM235" s="77"/>
      <c r="OFN235" s="77"/>
      <c r="OFO235" s="77"/>
      <c r="OFP235" s="77"/>
      <c r="OFQ235" s="77"/>
      <c r="OFR235" s="77"/>
      <c r="OFS235" s="77"/>
      <c r="OFT235" s="77"/>
      <c r="OFU235" s="77"/>
      <c r="OFV235" s="77"/>
      <c r="OFW235" s="77"/>
      <c r="OFX235" s="77"/>
      <c r="OFY235" s="77"/>
      <c r="OFZ235" s="77"/>
      <c r="OGA235" s="77"/>
      <c r="OGB235" s="77"/>
      <c r="OGC235" s="77"/>
      <c r="OGD235" s="77"/>
      <c r="OGE235" s="77"/>
      <c r="OGF235" s="77"/>
      <c r="OGG235" s="77"/>
      <c r="OGH235" s="77"/>
      <c r="OGI235" s="77"/>
      <c r="OGJ235" s="77"/>
      <c r="OGK235" s="77"/>
      <c r="OGL235" s="77"/>
      <c r="OGM235" s="77"/>
      <c r="OGN235" s="77"/>
      <c r="OGO235" s="77"/>
      <c r="OGP235" s="77"/>
      <c r="OGQ235" s="77"/>
      <c r="OGR235" s="77"/>
      <c r="OGS235" s="77"/>
      <c r="OGT235" s="77"/>
      <c r="OGU235" s="77"/>
      <c r="OGV235" s="77"/>
      <c r="OGW235" s="77"/>
      <c r="OGX235" s="77"/>
      <c r="OGY235" s="77"/>
      <c r="OGZ235" s="77"/>
      <c r="OHA235" s="77"/>
      <c r="OHB235" s="77"/>
      <c r="OHC235" s="77"/>
      <c r="OHD235" s="77"/>
      <c r="OHE235" s="77"/>
      <c r="OHF235" s="77"/>
      <c r="OHG235" s="77"/>
      <c r="OHH235" s="77"/>
      <c r="OHI235" s="77"/>
      <c r="OHJ235" s="77"/>
      <c r="OHK235" s="77"/>
      <c r="OHL235" s="77"/>
      <c r="OHM235" s="77"/>
      <c r="OHN235" s="77"/>
      <c r="OHO235" s="77"/>
      <c r="OHP235" s="77"/>
      <c r="OHQ235" s="77"/>
      <c r="OHR235" s="77"/>
      <c r="OHS235" s="77"/>
      <c r="OHT235" s="77"/>
      <c r="OHU235" s="77"/>
      <c r="OHV235" s="77"/>
      <c r="OHW235" s="77"/>
      <c r="OHX235" s="77"/>
      <c r="OHY235" s="77"/>
      <c r="OHZ235" s="77"/>
      <c r="OIA235" s="77"/>
      <c r="OIB235" s="77"/>
      <c r="OIC235" s="77"/>
      <c r="OID235" s="77"/>
      <c r="OIE235" s="77"/>
      <c r="OIF235" s="77"/>
      <c r="OIG235" s="77"/>
      <c r="OIH235" s="77"/>
      <c r="OII235" s="77"/>
      <c r="OIJ235" s="77"/>
      <c r="OIK235" s="77"/>
      <c r="OIL235" s="77"/>
      <c r="OIM235" s="77"/>
      <c r="OIN235" s="77"/>
      <c r="OIO235" s="77"/>
      <c r="OIP235" s="77"/>
      <c r="OIQ235" s="77"/>
      <c r="OIR235" s="77"/>
      <c r="OIS235" s="77"/>
      <c r="OIT235" s="77"/>
      <c r="OIU235" s="77"/>
      <c r="OIV235" s="77"/>
      <c r="OIW235" s="77"/>
      <c r="OIX235" s="77"/>
      <c r="OIY235" s="77"/>
      <c r="OIZ235" s="77"/>
      <c r="OJA235" s="77"/>
      <c r="OJB235" s="77"/>
      <c r="OJC235" s="77"/>
      <c r="OJD235" s="77"/>
      <c r="OJE235" s="77"/>
      <c r="OJF235" s="77"/>
      <c r="OJG235" s="77"/>
      <c r="OJH235" s="77"/>
      <c r="OJI235" s="77"/>
      <c r="OJJ235" s="77"/>
      <c r="OJK235" s="77"/>
      <c r="OJL235" s="77"/>
      <c r="OJM235" s="77"/>
      <c r="OJN235" s="77"/>
      <c r="OJO235" s="77"/>
      <c r="OJP235" s="77"/>
      <c r="OJQ235" s="77"/>
      <c r="OJR235" s="77"/>
      <c r="OJS235" s="77"/>
      <c r="OJT235" s="77"/>
      <c r="OJU235" s="77"/>
      <c r="OJV235" s="77"/>
      <c r="OJW235" s="77"/>
      <c r="OJX235" s="77"/>
      <c r="OJY235" s="77"/>
      <c r="OJZ235" s="77"/>
      <c r="OKA235" s="77"/>
      <c r="OKB235" s="77"/>
      <c r="OKC235" s="77"/>
      <c r="OKD235" s="77"/>
      <c r="OKE235" s="77"/>
      <c r="OKF235" s="77"/>
      <c r="OKG235" s="77"/>
      <c r="OKH235" s="77"/>
      <c r="OKI235" s="77"/>
      <c r="OKJ235" s="77"/>
      <c r="OKK235" s="77"/>
      <c r="OKL235" s="77"/>
      <c r="OKM235" s="77"/>
      <c r="OKN235" s="77"/>
      <c r="OKO235" s="77"/>
      <c r="OKP235" s="77"/>
      <c r="OKQ235" s="77"/>
      <c r="OKR235" s="77"/>
      <c r="OKS235" s="77"/>
      <c r="OKT235" s="77"/>
      <c r="OKU235" s="77"/>
      <c r="OKV235" s="77"/>
      <c r="OKW235" s="77"/>
      <c r="OKX235" s="77"/>
      <c r="OKY235" s="77"/>
      <c r="OKZ235" s="77"/>
      <c r="OLA235" s="77"/>
      <c r="OLB235" s="77"/>
      <c r="OLC235" s="77"/>
      <c r="OLD235" s="77"/>
      <c r="OLE235" s="77"/>
      <c r="OLF235" s="77"/>
      <c r="OLG235" s="77"/>
      <c r="OLH235" s="77"/>
      <c r="OLI235" s="77"/>
      <c r="OLJ235" s="77"/>
      <c r="OLK235" s="77"/>
      <c r="OLL235" s="77"/>
      <c r="OLM235" s="77"/>
      <c r="OLN235" s="77"/>
      <c r="OLO235" s="77"/>
      <c r="OLP235" s="77"/>
      <c r="OLQ235" s="77"/>
      <c r="OLR235" s="77"/>
      <c r="OLS235" s="77"/>
      <c r="OLT235" s="77"/>
      <c r="OLU235" s="77"/>
      <c r="OLV235" s="77"/>
      <c r="OLW235" s="77"/>
      <c r="OLX235" s="77"/>
      <c r="OLY235" s="77"/>
      <c r="OLZ235" s="77"/>
      <c r="OMA235" s="77"/>
      <c r="OMB235" s="77"/>
      <c r="OMC235" s="77"/>
      <c r="OMD235" s="77"/>
      <c r="OME235" s="77"/>
      <c r="OMF235" s="77"/>
      <c r="OMG235" s="77"/>
      <c r="OMH235" s="77"/>
      <c r="OMI235" s="77"/>
      <c r="OMJ235" s="77"/>
      <c r="OMK235" s="77"/>
      <c r="OML235" s="77"/>
      <c r="OMM235" s="77"/>
      <c r="OMN235" s="77"/>
      <c r="OMO235" s="77"/>
      <c r="OMP235" s="77"/>
      <c r="OMQ235" s="77"/>
      <c r="OMR235" s="77"/>
      <c r="OMS235" s="77"/>
      <c r="OMT235" s="77"/>
      <c r="OMU235" s="77"/>
      <c r="OMV235" s="77"/>
      <c r="OMW235" s="77"/>
      <c r="OMX235" s="77"/>
      <c r="OMY235" s="77"/>
      <c r="OMZ235" s="77"/>
      <c r="ONA235" s="77"/>
      <c r="ONB235" s="77"/>
      <c r="ONC235" s="77"/>
      <c r="OND235" s="77"/>
      <c r="ONE235" s="77"/>
      <c r="ONF235" s="77"/>
      <c r="ONG235" s="77"/>
      <c r="ONH235" s="77"/>
      <c r="ONI235" s="77"/>
      <c r="ONJ235" s="77"/>
      <c r="ONK235" s="77"/>
      <c r="ONL235" s="77"/>
      <c r="ONM235" s="77"/>
      <c r="ONN235" s="77"/>
      <c r="ONO235" s="77"/>
      <c r="ONP235" s="77"/>
      <c r="ONQ235" s="77"/>
      <c r="ONR235" s="77"/>
      <c r="ONS235" s="77"/>
      <c r="ONT235" s="77"/>
      <c r="ONU235" s="77"/>
      <c r="ONV235" s="77"/>
      <c r="ONW235" s="77"/>
      <c r="ONX235" s="77"/>
      <c r="ONY235" s="77"/>
      <c r="ONZ235" s="77"/>
      <c r="OOA235" s="77"/>
      <c r="OOB235" s="77"/>
      <c r="OOC235" s="77"/>
      <c r="OOD235" s="77"/>
      <c r="OOE235" s="77"/>
      <c r="OOF235" s="77"/>
      <c r="OOG235" s="77"/>
      <c r="OOH235" s="77"/>
      <c r="OOI235" s="77"/>
      <c r="OOJ235" s="77"/>
      <c r="OOK235" s="77"/>
      <c r="OOL235" s="77"/>
      <c r="OOM235" s="77"/>
      <c r="OON235" s="77"/>
      <c r="OOO235" s="77"/>
      <c r="OOP235" s="77"/>
      <c r="OOQ235" s="77"/>
      <c r="OOR235" s="77"/>
      <c r="OOS235" s="77"/>
      <c r="OOT235" s="77"/>
      <c r="OOU235" s="77"/>
      <c r="OOV235" s="77"/>
      <c r="OOW235" s="77"/>
      <c r="OOX235" s="77"/>
      <c r="OOY235" s="77"/>
      <c r="OOZ235" s="77"/>
      <c r="OPA235" s="77"/>
      <c r="OPB235" s="77"/>
      <c r="OPC235" s="77"/>
      <c r="OPD235" s="77"/>
      <c r="OPE235" s="77"/>
      <c r="OPF235" s="77"/>
      <c r="OPG235" s="77"/>
      <c r="OPH235" s="77"/>
      <c r="OPI235" s="77"/>
      <c r="OPJ235" s="77"/>
      <c r="OPK235" s="77"/>
      <c r="OPL235" s="77"/>
      <c r="OPM235" s="77"/>
      <c r="OPN235" s="77"/>
      <c r="OPO235" s="77"/>
      <c r="OPP235" s="77"/>
      <c r="OPQ235" s="77"/>
      <c r="OPR235" s="77"/>
      <c r="OPS235" s="77"/>
      <c r="OPT235" s="77"/>
      <c r="OPU235" s="77"/>
      <c r="OPV235" s="77"/>
      <c r="OPW235" s="77"/>
      <c r="OPX235" s="77"/>
      <c r="OPY235" s="77"/>
      <c r="OPZ235" s="77"/>
      <c r="OQA235" s="77"/>
      <c r="OQB235" s="77"/>
      <c r="OQC235" s="77"/>
      <c r="OQD235" s="77"/>
      <c r="OQE235" s="77"/>
      <c r="OQF235" s="77"/>
      <c r="OQG235" s="77"/>
      <c r="OQH235" s="77"/>
      <c r="OQI235" s="77"/>
      <c r="OQJ235" s="77"/>
      <c r="OQK235" s="77"/>
      <c r="OQL235" s="77"/>
      <c r="OQM235" s="77"/>
      <c r="OQN235" s="77"/>
      <c r="OQO235" s="77"/>
      <c r="OQP235" s="77"/>
      <c r="OQQ235" s="77"/>
      <c r="OQR235" s="77"/>
      <c r="OQS235" s="77"/>
      <c r="OQT235" s="77"/>
      <c r="OQU235" s="77"/>
      <c r="OQV235" s="77"/>
      <c r="OQW235" s="77"/>
      <c r="OQX235" s="77"/>
      <c r="OQY235" s="77"/>
      <c r="OQZ235" s="77"/>
      <c r="ORA235" s="77"/>
      <c r="ORB235" s="77"/>
      <c r="ORC235" s="77"/>
      <c r="ORD235" s="77"/>
      <c r="ORE235" s="77"/>
      <c r="ORF235" s="77"/>
      <c r="ORG235" s="77"/>
      <c r="ORH235" s="77"/>
      <c r="ORI235" s="77"/>
      <c r="ORJ235" s="77"/>
      <c r="ORK235" s="77"/>
      <c r="ORL235" s="77"/>
      <c r="ORM235" s="77"/>
      <c r="ORN235" s="77"/>
      <c r="ORO235" s="77"/>
      <c r="ORP235" s="77"/>
      <c r="ORQ235" s="77"/>
      <c r="ORR235" s="77"/>
      <c r="ORS235" s="77"/>
      <c r="ORT235" s="77"/>
      <c r="ORU235" s="77"/>
      <c r="ORV235" s="77"/>
      <c r="ORW235" s="77"/>
      <c r="ORX235" s="77"/>
      <c r="ORY235" s="77"/>
      <c r="ORZ235" s="77"/>
      <c r="OSA235" s="77"/>
      <c r="OSB235" s="77"/>
      <c r="OSC235" s="77"/>
      <c r="OSD235" s="77"/>
      <c r="OSE235" s="77"/>
      <c r="OSF235" s="77"/>
      <c r="OSG235" s="77"/>
      <c r="OSH235" s="77"/>
      <c r="OSI235" s="77"/>
      <c r="OSJ235" s="77"/>
      <c r="OSK235" s="77"/>
      <c r="OSL235" s="77"/>
      <c r="OSM235" s="77"/>
      <c r="OSN235" s="77"/>
      <c r="OSO235" s="77"/>
      <c r="OSP235" s="77"/>
      <c r="OSQ235" s="77"/>
      <c r="OSR235" s="77"/>
      <c r="OSS235" s="77"/>
      <c r="OST235" s="77"/>
      <c r="OSU235" s="77"/>
      <c r="OSV235" s="77"/>
      <c r="OSW235" s="77"/>
      <c r="OSX235" s="77"/>
      <c r="OSY235" s="77"/>
      <c r="OSZ235" s="77"/>
      <c r="OTA235" s="77"/>
      <c r="OTB235" s="77"/>
      <c r="OTC235" s="77"/>
      <c r="OTD235" s="77"/>
      <c r="OTE235" s="77"/>
      <c r="OTF235" s="77"/>
      <c r="OTG235" s="77"/>
      <c r="OTH235" s="77"/>
      <c r="OTI235" s="77"/>
      <c r="OTJ235" s="77"/>
      <c r="OTK235" s="77"/>
      <c r="OTL235" s="77"/>
      <c r="OTM235" s="77"/>
      <c r="OTN235" s="77"/>
      <c r="OTO235" s="77"/>
      <c r="OTP235" s="77"/>
      <c r="OTQ235" s="77"/>
      <c r="OTR235" s="77"/>
      <c r="OTS235" s="77"/>
      <c r="OTT235" s="77"/>
      <c r="OTU235" s="77"/>
      <c r="OTV235" s="77"/>
      <c r="OTW235" s="77"/>
      <c r="OTX235" s="77"/>
      <c r="OTY235" s="77"/>
      <c r="OTZ235" s="77"/>
      <c r="OUA235" s="77"/>
      <c r="OUB235" s="77"/>
      <c r="OUC235" s="77"/>
      <c r="OUD235" s="77"/>
      <c r="OUE235" s="77"/>
      <c r="OUF235" s="77"/>
      <c r="OUG235" s="77"/>
      <c r="OUH235" s="77"/>
      <c r="OUI235" s="77"/>
      <c r="OUJ235" s="77"/>
      <c r="OUK235" s="77"/>
      <c r="OUL235" s="77"/>
      <c r="OUM235" s="77"/>
      <c r="OUN235" s="77"/>
      <c r="OUO235" s="77"/>
      <c r="OUP235" s="77"/>
      <c r="OUQ235" s="77"/>
      <c r="OUR235" s="77"/>
      <c r="OUS235" s="77"/>
      <c r="OUT235" s="77"/>
      <c r="OUU235" s="77"/>
      <c r="OUV235" s="77"/>
      <c r="OUW235" s="77"/>
      <c r="OUX235" s="77"/>
      <c r="OUY235" s="77"/>
      <c r="OUZ235" s="77"/>
      <c r="OVA235" s="77"/>
      <c r="OVB235" s="77"/>
      <c r="OVC235" s="77"/>
      <c r="OVD235" s="77"/>
      <c r="OVE235" s="77"/>
      <c r="OVF235" s="77"/>
      <c r="OVG235" s="77"/>
      <c r="OVH235" s="77"/>
      <c r="OVI235" s="77"/>
      <c r="OVJ235" s="77"/>
      <c r="OVK235" s="77"/>
      <c r="OVL235" s="77"/>
      <c r="OVM235" s="77"/>
      <c r="OVN235" s="77"/>
      <c r="OVO235" s="77"/>
      <c r="OVP235" s="77"/>
      <c r="OVQ235" s="77"/>
      <c r="OVR235" s="77"/>
      <c r="OVS235" s="77"/>
      <c r="OVT235" s="77"/>
      <c r="OVU235" s="77"/>
      <c r="OVV235" s="77"/>
      <c r="OVW235" s="77"/>
      <c r="OVX235" s="77"/>
      <c r="OVY235" s="77"/>
      <c r="OVZ235" s="77"/>
      <c r="OWA235" s="77"/>
      <c r="OWB235" s="77"/>
      <c r="OWC235" s="77"/>
      <c r="OWD235" s="77"/>
      <c r="OWE235" s="77"/>
      <c r="OWF235" s="77"/>
      <c r="OWG235" s="77"/>
      <c r="OWH235" s="77"/>
      <c r="OWI235" s="77"/>
      <c r="OWJ235" s="77"/>
      <c r="OWK235" s="77"/>
      <c r="OWL235" s="77"/>
      <c r="OWM235" s="77"/>
      <c r="OWN235" s="77"/>
      <c r="OWO235" s="77"/>
      <c r="OWP235" s="77"/>
      <c r="OWQ235" s="77"/>
      <c r="OWR235" s="77"/>
      <c r="OWS235" s="77"/>
      <c r="OWT235" s="77"/>
      <c r="OWU235" s="77"/>
      <c r="OWV235" s="77"/>
      <c r="OWW235" s="77"/>
      <c r="OWX235" s="77"/>
      <c r="OWY235" s="77"/>
      <c r="OWZ235" s="77"/>
      <c r="OXA235" s="77"/>
      <c r="OXB235" s="77"/>
      <c r="OXC235" s="77"/>
      <c r="OXD235" s="77"/>
      <c r="OXE235" s="77"/>
      <c r="OXF235" s="77"/>
      <c r="OXG235" s="77"/>
      <c r="OXH235" s="77"/>
      <c r="OXI235" s="77"/>
      <c r="OXJ235" s="77"/>
      <c r="OXK235" s="77"/>
      <c r="OXL235" s="77"/>
      <c r="OXM235" s="77"/>
      <c r="OXN235" s="77"/>
      <c r="OXO235" s="77"/>
      <c r="OXP235" s="77"/>
      <c r="OXQ235" s="77"/>
      <c r="OXR235" s="77"/>
      <c r="OXS235" s="77"/>
      <c r="OXT235" s="77"/>
      <c r="OXU235" s="77"/>
      <c r="OXV235" s="77"/>
      <c r="OXW235" s="77"/>
      <c r="OXX235" s="77"/>
      <c r="OXY235" s="77"/>
      <c r="OXZ235" s="77"/>
      <c r="OYA235" s="77"/>
      <c r="OYB235" s="77"/>
      <c r="OYC235" s="77"/>
      <c r="OYD235" s="77"/>
      <c r="OYE235" s="77"/>
      <c r="OYF235" s="77"/>
      <c r="OYG235" s="77"/>
      <c r="OYH235" s="77"/>
      <c r="OYI235" s="77"/>
      <c r="OYJ235" s="77"/>
      <c r="OYK235" s="77"/>
      <c r="OYL235" s="77"/>
      <c r="OYM235" s="77"/>
      <c r="OYN235" s="77"/>
      <c r="OYO235" s="77"/>
      <c r="OYP235" s="77"/>
      <c r="OYQ235" s="77"/>
      <c r="OYR235" s="77"/>
      <c r="OYS235" s="77"/>
      <c r="OYT235" s="77"/>
      <c r="OYU235" s="77"/>
      <c r="OYV235" s="77"/>
      <c r="OYW235" s="77"/>
      <c r="OYX235" s="77"/>
      <c r="OYY235" s="77"/>
      <c r="OYZ235" s="77"/>
      <c r="OZA235" s="77"/>
      <c r="OZB235" s="77"/>
      <c r="OZC235" s="77"/>
      <c r="OZD235" s="77"/>
      <c r="OZE235" s="77"/>
      <c r="OZF235" s="77"/>
      <c r="OZG235" s="77"/>
      <c r="OZH235" s="77"/>
      <c r="OZI235" s="77"/>
      <c r="OZJ235" s="77"/>
      <c r="OZK235" s="77"/>
      <c r="OZL235" s="77"/>
      <c r="OZM235" s="77"/>
      <c r="OZN235" s="77"/>
      <c r="OZO235" s="77"/>
      <c r="OZP235" s="77"/>
      <c r="OZQ235" s="77"/>
      <c r="OZR235" s="77"/>
      <c r="OZS235" s="77"/>
      <c r="OZT235" s="77"/>
      <c r="OZU235" s="77"/>
      <c r="OZV235" s="77"/>
      <c r="OZW235" s="77"/>
      <c r="OZX235" s="77"/>
      <c r="OZY235" s="77"/>
      <c r="OZZ235" s="77"/>
      <c r="PAA235" s="77"/>
      <c r="PAB235" s="77"/>
      <c r="PAC235" s="77"/>
      <c r="PAD235" s="77"/>
      <c r="PAE235" s="77"/>
      <c r="PAF235" s="77"/>
      <c r="PAG235" s="77"/>
      <c r="PAH235" s="77"/>
      <c r="PAI235" s="77"/>
      <c r="PAJ235" s="77"/>
      <c r="PAK235" s="77"/>
      <c r="PAL235" s="77"/>
      <c r="PAM235" s="77"/>
      <c r="PAN235" s="77"/>
      <c r="PAO235" s="77"/>
      <c r="PAP235" s="77"/>
      <c r="PAQ235" s="77"/>
      <c r="PAR235" s="77"/>
      <c r="PAS235" s="77"/>
      <c r="PAT235" s="77"/>
      <c r="PAU235" s="77"/>
      <c r="PAV235" s="77"/>
      <c r="PAW235" s="77"/>
      <c r="PAX235" s="77"/>
      <c r="PAY235" s="77"/>
      <c r="PAZ235" s="77"/>
      <c r="PBA235" s="77"/>
      <c r="PBB235" s="77"/>
      <c r="PBC235" s="77"/>
      <c r="PBD235" s="77"/>
      <c r="PBE235" s="77"/>
      <c r="PBF235" s="77"/>
      <c r="PBG235" s="77"/>
      <c r="PBH235" s="77"/>
      <c r="PBI235" s="77"/>
      <c r="PBJ235" s="77"/>
      <c r="PBK235" s="77"/>
      <c r="PBL235" s="77"/>
      <c r="PBM235" s="77"/>
      <c r="PBN235" s="77"/>
      <c r="PBO235" s="77"/>
      <c r="PBP235" s="77"/>
      <c r="PBQ235" s="77"/>
      <c r="PBR235" s="77"/>
      <c r="PBS235" s="77"/>
      <c r="PBT235" s="77"/>
      <c r="PBU235" s="77"/>
      <c r="PBV235" s="77"/>
      <c r="PBW235" s="77"/>
      <c r="PBX235" s="77"/>
      <c r="PBY235" s="77"/>
      <c r="PBZ235" s="77"/>
      <c r="PCA235" s="77"/>
      <c r="PCB235" s="77"/>
      <c r="PCC235" s="77"/>
      <c r="PCD235" s="77"/>
      <c r="PCE235" s="77"/>
      <c r="PCF235" s="77"/>
      <c r="PCG235" s="77"/>
      <c r="PCH235" s="77"/>
      <c r="PCI235" s="77"/>
      <c r="PCJ235" s="77"/>
      <c r="PCK235" s="77"/>
      <c r="PCL235" s="77"/>
      <c r="PCM235" s="77"/>
      <c r="PCN235" s="77"/>
      <c r="PCO235" s="77"/>
      <c r="PCP235" s="77"/>
      <c r="PCQ235" s="77"/>
      <c r="PCR235" s="77"/>
      <c r="PCS235" s="77"/>
      <c r="PCT235" s="77"/>
      <c r="PCU235" s="77"/>
      <c r="PCV235" s="77"/>
      <c r="PCW235" s="77"/>
      <c r="PCX235" s="77"/>
      <c r="PCY235" s="77"/>
      <c r="PCZ235" s="77"/>
      <c r="PDA235" s="77"/>
      <c r="PDB235" s="77"/>
      <c r="PDC235" s="77"/>
      <c r="PDD235" s="77"/>
      <c r="PDE235" s="77"/>
      <c r="PDF235" s="77"/>
      <c r="PDG235" s="77"/>
      <c r="PDH235" s="77"/>
      <c r="PDI235" s="77"/>
      <c r="PDJ235" s="77"/>
      <c r="PDK235" s="77"/>
      <c r="PDL235" s="77"/>
      <c r="PDM235" s="77"/>
      <c r="PDN235" s="77"/>
      <c r="PDO235" s="77"/>
      <c r="PDP235" s="77"/>
      <c r="PDQ235" s="77"/>
      <c r="PDR235" s="77"/>
      <c r="PDS235" s="77"/>
      <c r="PDT235" s="77"/>
      <c r="PDU235" s="77"/>
      <c r="PDV235" s="77"/>
      <c r="PDW235" s="77"/>
      <c r="PDX235" s="77"/>
      <c r="PDY235" s="77"/>
      <c r="PDZ235" s="77"/>
      <c r="PEA235" s="77"/>
      <c r="PEB235" s="77"/>
      <c r="PEC235" s="77"/>
      <c r="PED235" s="77"/>
      <c r="PEE235" s="77"/>
      <c r="PEF235" s="77"/>
      <c r="PEG235" s="77"/>
      <c r="PEH235" s="77"/>
      <c r="PEI235" s="77"/>
      <c r="PEJ235" s="77"/>
      <c r="PEK235" s="77"/>
      <c r="PEL235" s="77"/>
      <c r="PEM235" s="77"/>
      <c r="PEN235" s="77"/>
      <c r="PEO235" s="77"/>
      <c r="PEP235" s="77"/>
      <c r="PEQ235" s="77"/>
      <c r="PER235" s="77"/>
      <c r="PES235" s="77"/>
      <c r="PET235" s="77"/>
      <c r="PEU235" s="77"/>
      <c r="PEV235" s="77"/>
      <c r="PEW235" s="77"/>
      <c r="PEX235" s="77"/>
      <c r="PEY235" s="77"/>
      <c r="PEZ235" s="77"/>
      <c r="PFA235" s="77"/>
      <c r="PFB235" s="77"/>
      <c r="PFC235" s="77"/>
      <c r="PFD235" s="77"/>
      <c r="PFE235" s="77"/>
      <c r="PFF235" s="77"/>
      <c r="PFG235" s="77"/>
      <c r="PFH235" s="77"/>
      <c r="PFI235" s="77"/>
      <c r="PFJ235" s="77"/>
      <c r="PFK235" s="77"/>
      <c r="PFL235" s="77"/>
      <c r="PFM235" s="77"/>
      <c r="PFN235" s="77"/>
      <c r="PFO235" s="77"/>
      <c r="PFP235" s="77"/>
      <c r="PFQ235" s="77"/>
      <c r="PFR235" s="77"/>
      <c r="PFS235" s="77"/>
      <c r="PFT235" s="77"/>
      <c r="PFU235" s="77"/>
      <c r="PFV235" s="77"/>
      <c r="PFW235" s="77"/>
      <c r="PFX235" s="77"/>
      <c r="PFY235" s="77"/>
      <c r="PFZ235" s="77"/>
      <c r="PGA235" s="77"/>
      <c r="PGB235" s="77"/>
      <c r="PGC235" s="77"/>
      <c r="PGD235" s="77"/>
      <c r="PGE235" s="77"/>
      <c r="PGF235" s="77"/>
      <c r="PGG235" s="77"/>
      <c r="PGH235" s="77"/>
      <c r="PGI235" s="77"/>
      <c r="PGJ235" s="77"/>
      <c r="PGK235" s="77"/>
      <c r="PGL235" s="77"/>
      <c r="PGM235" s="77"/>
      <c r="PGN235" s="77"/>
      <c r="PGO235" s="77"/>
      <c r="PGP235" s="77"/>
      <c r="PGQ235" s="77"/>
      <c r="PGR235" s="77"/>
      <c r="PGS235" s="77"/>
      <c r="PGT235" s="77"/>
      <c r="PGU235" s="77"/>
      <c r="PGV235" s="77"/>
      <c r="PGW235" s="77"/>
      <c r="PGX235" s="77"/>
      <c r="PGY235" s="77"/>
      <c r="PGZ235" s="77"/>
      <c r="PHA235" s="77"/>
      <c r="PHB235" s="77"/>
      <c r="PHC235" s="77"/>
      <c r="PHD235" s="77"/>
      <c r="PHE235" s="77"/>
      <c r="PHF235" s="77"/>
      <c r="PHG235" s="77"/>
      <c r="PHH235" s="77"/>
      <c r="PHI235" s="77"/>
      <c r="PHJ235" s="77"/>
      <c r="PHK235" s="77"/>
      <c r="PHL235" s="77"/>
      <c r="PHM235" s="77"/>
      <c r="PHN235" s="77"/>
      <c r="PHO235" s="77"/>
      <c r="PHP235" s="77"/>
      <c r="PHQ235" s="77"/>
      <c r="PHR235" s="77"/>
      <c r="PHS235" s="77"/>
      <c r="PHT235" s="77"/>
      <c r="PHU235" s="77"/>
      <c r="PHV235" s="77"/>
      <c r="PHW235" s="77"/>
      <c r="PHX235" s="77"/>
      <c r="PHY235" s="77"/>
      <c r="PHZ235" s="77"/>
      <c r="PIA235" s="77"/>
      <c r="PIB235" s="77"/>
      <c r="PIC235" s="77"/>
      <c r="PID235" s="77"/>
      <c r="PIE235" s="77"/>
      <c r="PIF235" s="77"/>
      <c r="PIG235" s="77"/>
      <c r="PIH235" s="77"/>
      <c r="PII235" s="77"/>
      <c r="PIJ235" s="77"/>
      <c r="PIK235" s="77"/>
      <c r="PIL235" s="77"/>
      <c r="PIM235" s="77"/>
      <c r="PIN235" s="77"/>
      <c r="PIO235" s="77"/>
      <c r="PIP235" s="77"/>
      <c r="PIQ235" s="77"/>
      <c r="PIR235" s="77"/>
      <c r="PIS235" s="77"/>
      <c r="PIT235" s="77"/>
      <c r="PIU235" s="77"/>
      <c r="PIV235" s="77"/>
      <c r="PIW235" s="77"/>
      <c r="PIX235" s="77"/>
      <c r="PIY235" s="77"/>
      <c r="PIZ235" s="77"/>
      <c r="PJA235" s="77"/>
      <c r="PJB235" s="77"/>
      <c r="PJC235" s="77"/>
      <c r="PJD235" s="77"/>
      <c r="PJE235" s="77"/>
      <c r="PJF235" s="77"/>
      <c r="PJG235" s="77"/>
      <c r="PJH235" s="77"/>
      <c r="PJI235" s="77"/>
      <c r="PJJ235" s="77"/>
      <c r="PJK235" s="77"/>
      <c r="PJL235" s="77"/>
      <c r="PJM235" s="77"/>
      <c r="PJN235" s="77"/>
      <c r="PJO235" s="77"/>
      <c r="PJP235" s="77"/>
      <c r="PJQ235" s="77"/>
      <c r="PJR235" s="77"/>
      <c r="PJS235" s="77"/>
      <c r="PJT235" s="77"/>
      <c r="PJU235" s="77"/>
      <c r="PJV235" s="77"/>
      <c r="PJW235" s="77"/>
      <c r="PJX235" s="77"/>
      <c r="PJY235" s="77"/>
      <c r="PJZ235" s="77"/>
      <c r="PKA235" s="77"/>
      <c r="PKB235" s="77"/>
      <c r="PKC235" s="77"/>
      <c r="PKD235" s="77"/>
      <c r="PKE235" s="77"/>
      <c r="PKF235" s="77"/>
      <c r="PKG235" s="77"/>
      <c r="PKH235" s="77"/>
      <c r="PKI235" s="77"/>
      <c r="PKJ235" s="77"/>
      <c r="PKK235" s="77"/>
      <c r="PKL235" s="77"/>
      <c r="PKM235" s="77"/>
      <c r="PKN235" s="77"/>
      <c r="PKO235" s="77"/>
      <c r="PKP235" s="77"/>
      <c r="PKQ235" s="77"/>
      <c r="PKR235" s="77"/>
      <c r="PKS235" s="77"/>
      <c r="PKT235" s="77"/>
      <c r="PKU235" s="77"/>
      <c r="PKV235" s="77"/>
      <c r="PKW235" s="77"/>
      <c r="PKX235" s="77"/>
      <c r="PKY235" s="77"/>
      <c r="PKZ235" s="77"/>
      <c r="PLA235" s="77"/>
      <c r="PLB235" s="77"/>
      <c r="PLC235" s="77"/>
      <c r="PLD235" s="77"/>
      <c r="PLE235" s="77"/>
      <c r="PLF235" s="77"/>
      <c r="PLG235" s="77"/>
      <c r="PLH235" s="77"/>
      <c r="PLI235" s="77"/>
      <c r="PLJ235" s="77"/>
      <c r="PLK235" s="77"/>
      <c r="PLL235" s="77"/>
      <c r="PLM235" s="77"/>
      <c r="PLN235" s="77"/>
      <c r="PLO235" s="77"/>
      <c r="PLP235" s="77"/>
      <c r="PLQ235" s="77"/>
      <c r="PLR235" s="77"/>
      <c r="PLS235" s="77"/>
      <c r="PLT235" s="77"/>
      <c r="PLU235" s="77"/>
      <c r="PLV235" s="77"/>
      <c r="PLW235" s="77"/>
      <c r="PLX235" s="77"/>
      <c r="PLY235" s="77"/>
      <c r="PLZ235" s="77"/>
      <c r="PMA235" s="77"/>
      <c r="PMB235" s="77"/>
      <c r="PMC235" s="77"/>
      <c r="PMD235" s="77"/>
      <c r="PME235" s="77"/>
      <c r="PMF235" s="77"/>
      <c r="PMG235" s="77"/>
      <c r="PMH235" s="77"/>
      <c r="PMI235" s="77"/>
      <c r="PMJ235" s="77"/>
      <c r="PMK235" s="77"/>
      <c r="PML235" s="77"/>
      <c r="PMM235" s="77"/>
      <c r="PMN235" s="77"/>
      <c r="PMO235" s="77"/>
      <c r="PMP235" s="77"/>
      <c r="PMQ235" s="77"/>
      <c r="PMR235" s="77"/>
      <c r="PMS235" s="77"/>
      <c r="PMT235" s="77"/>
      <c r="PMU235" s="77"/>
      <c r="PMV235" s="77"/>
      <c r="PMW235" s="77"/>
      <c r="PMX235" s="77"/>
      <c r="PMY235" s="77"/>
      <c r="PMZ235" s="77"/>
      <c r="PNA235" s="77"/>
      <c r="PNB235" s="77"/>
      <c r="PNC235" s="77"/>
      <c r="PND235" s="77"/>
      <c r="PNE235" s="77"/>
      <c r="PNF235" s="77"/>
      <c r="PNG235" s="77"/>
      <c r="PNH235" s="77"/>
      <c r="PNI235" s="77"/>
      <c r="PNJ235" s="77"/>
      <c r="PNK235" s="77"/>
      <c r="PNL235" s="77"/>
      <c r="PNM235" s="77"/>
      <c r="PNN235" s="77"/>
      <c r="PNO235" s="77"/>
      <c r="PNP235" s="77"/>
      <c r="PNQ235" s="77"/>
      <c r="PNR235" s="77"/>
      <c r="PNS235" s="77"/>
      <c r="PNT235" s="77"/>
      <c r="PNU235" s="77"/>
      <c r="PNV235" s="77"/>
      <c r="PNW235" s="77"/>
      <c r="PNX235" s="77"/>
      <c r="PNY235" s="77"/>
      <c r="PNZ235" s="77"/>
      <c r="POA235" s="77"/>
      <c r="POB235" s="77"/>
      <c r="POC235" s="77"/>
      <c r="POD235" s="77"/>
      <c r="POE235" s="77"/>
      <c r="POF235" s="77"/>
      <c r="POG235" s="77"/>
      <c r="POH235" s="77"/>
      <c r="POI235" s="77"/>
      <c r="POJ235" s="77"/>
      <c r="POK235" s="77"/>
      <c r="POL235" s="77"/>
      <c r="POM235" s="77"/>
      <c r="PON235" s="77"/>
      <c r="POO235" s="77"/>
      <c r="POP235" s="77"/>
      <c r="POQ235" s="77"/>
      <c r="POR235" s="77"/>
      <c r="POS235" s="77"/>
      <c r="POT235" s="77"/>
      <c r="POU235" s="77"/>
      <c r="POV235" s="77"/>
      <c r="POW235" s="77"/>
      <c r="POX235" s="77"/>
      <c r="POY235" s="77"/>
      <c r="POZ235" s="77"/>
      <c r="PPA235" s="77"/>
      <c r="PPB235" s="77"/>
      <c r="PPC235" s="77"/>
      <c r="PPD235" s="77"/>
      <c r="PPE235" s="77"/>
      <c r="PPF235" s="77"/>
      <c r="PPG235" s="77"/>
      <c r="PPH235" s="77"/>
      <c r="PPI235" s="77"/>
      <c r="PPJ235" s="77"/>
      <c r="PPK235" s="77"/>
      <c r="PPL235" s="77"/>
      <c r="PPM235" s="77"/>
      <c r="PPN235" s="77"/>
      <c r="PPO235" s="77"/>
      <c r="PPP235" s="77"/>
      <c r="PPQ235" s="77"/>
      <c r="PPR235" s="77"/>
      <c r="PPS235" s="77"/>
      <c r="PPT235" s="77"/>
      <c r="PPU235" s="77"/>
      <c r="PPV235" s="77"/>
      <c r="PPW235" s="77"/>
      <c r="PPX235" s="77"/>
      <c r="PPY235" s="77"/>
      <c r="PPZ235" s="77"/>
      <c r="PQA235" s="77"/>
      <c r="PQB235" s="77"/>
      <c r="PQC235" s="77"/>
      <c r="PQD235" s="77"/>
      <c r="PQE235" s="77"/>
      <c r="PQF235" s="77"/>
      <c r="PQG235" s="77"/>
      <c r="PQH235" s="77"/>
      <c r="PQI235" s="77"/>
      <c r="PQJ235" s="77"/>
      <c r="PQK235" s="77"/>
      <c r="PQL235" s="77"/>
      <c r="PQM235" s="77"/>
      <c r="PQN235" s="77"/>
      <c r="PQO235" s="77"/>
      <c r="PQP235" s="77"/>
      <c r="PQQ235" s="77"/>
      <c r="PQR235" s="77"/>
      <c r="PQS235" s="77"/>
      <c r="PQT235" s="77"/>
      <c r="PQU235" s="77"/>
      <c r="PQV235" s="77"/>
      <c r="PQW235" s="77"/>
      <c r="PQX235" s="77"/>
      <c r="PQY235" s="77"/>
      <c r="PQZ235" s="77"/>
      <c r="PRA235" s="77"/>
      <c r="PRB235" s="77"/>
      <c r="PRC235" s="77"/>
      <c r="PRD235" s="77"/>
      <c r="PRE235" s="77"/>
      <c r="PRF235" s="77"/>
      <c r="PRG235" s="77"/>
      <c r="PRH235" s="77"/>
      <c r="PRI235" s="77"/>
      <c r="PRJ235" s="77"/>
      <c r="PRK235" s="77"/>
      <c r="PRL235" s="77"/>
      <c r="PRM235" s="77"/>
      <c r="PRN235" s="77"/>
      <c r="PRO235" s="77"/>
      <c r="PRP235" s="77"/>
      <c r="PRQ235" s="77"/>
      <c r="PRR235" s="77"/>
      <c r="PRS235" s="77"/>
      <c r="PRT235" s="77"/>
      <c r="PRU235" s="77"/>
      <c r="PRV235" s="77"/>
      <c r="PRW235" s="77"/>
      <c r="PRX235" s="77"/>
      <c r="PRY235" s="77"/>
      <c r="PRZ235" s="77"/>
      <c r="PSA235" s="77"/>
      <c r="PSB235" s="77"/>
      <c r="PSC235" s="77"/>
      <c r="PSD235" s="77"/>
      <c r="PSE235" s="77"/>
      <c r="PSF235" s="77"/>
      <c r="PSG235" s="77"/>
      <c r="PSH235" s="77"/>
      <c r="PSI235" s="77"/>
      <c r="PSJ235" s="77"/>
      <c r="PSK235" s="77"/>
      <c r="PSL235" s="77"/>
      <c r="PSM235" s="77"/>
      <c r="PSN235" s="77"/>
      <c r="PSO235" s="77"/>
      <c r="PSP235" s="77"/>
      <c r="PSQ235" s="77"/>
      <c r="PSR235" s="77"/>
      <c r="PSS235" s="77"/>
      <c r="PST235" s="77"/>
      <c r="PSU235" s="77"/>
      <c r="PSV235" s="77"/>
      <c r="PSW235" s="77"/>
      <c r="PSX235" s="77"/>
      <c r="PSY235" s="77"/>
      <c r="PSZ235" s="77"/>
      <c r="PTA235" s="77"/>
      <c r="PTB235" s="77"/>
      <c r="PTC235" s="77"/>
      <c r="PTD235" s="77"/>
      <c r="PTE235" s="77"/>
      <c r="PTF235" s="77"/>
      <c r="PTG235" s="77"/>
      <c r="PTH235" s="77"/>
      <c r="PTI235" s="77"/>
      <c r="PTJ235" s="77"/>
      <c r="PTK235" s="77"/>
      <c r="PTL235" s="77"/>
      <c r="PTM235" s="77"/>
      <c r="PTN235" s="77"/>
      <c r="PTO235" s="77"/>
      <c r="PTP235" s="77"/>
      <c r="PTQ235" s="77"/>
      <c r="PTR235" s="77"/>
      <c r="PTS235" s="77"/>
      <c r="PTT235" s="77"/>
      <c r="PTU235" s="77"/>
      <c r="PTV235" s="77"/>
      <c r="PTW235" s="77"/>
      <c r="PTX235" s="77"/>
      <c r="PTY235" s="77"/>
      <c r="PTZ235" s="77"/>
      <c r="PUA235" s="77"/>
      <c r="PUB235" s="77"/>
      <c r="PUC235" s="77"/>
      <c r="PUD235" s="77"/>
      <c r="PUE235" s="77"/>
      <c r="PUF235" s="77"/>
      <c r="PUG235" s="77"/>
      <c r="PUH235" s="77"/>
      <c r="PUI235" s="77"/>
      <c r="PUJ235" s="77"/>
      <c r="PUK235" s="77"/>
      <c r="PUL235" s="77"/>
      <c r="PUM235" s="77"/>
      <c r="PUN235" s="77"/>
      <c r="PUO235" s="77"/>
      <c r="PUP235" s="77"/>
      <c r="PUQ235" s="77"/>
      <c r="PUR235" s="77"/>
      <c r="PUS235" s="77"/>
      <c r="PUT235" s="77"/>
      <c r="PUU235" s="77"/>
      <c r="PUV235" s="77"/>
      <c r="PUW235" s="77"/>
      <c r="PUX235" s="77"/>
      <c r="PUY235" s="77"/>
      <c r="PUZ235" s="77"/>
      <c r="PVA235" s="77"/>
      <c r="PVB235" s="77"/>
      <c r="PVC235" s="77"/>
      <c r="PVD235" s="77"/>
      <c r="PVE235" s="77"/>
      <c r="PVF235" s="77"/>
      <c r="PVG235" s="77"/>
      <c r="PVH235" s="77"/>
      <c r="PVI235" s="77"/>
      <c r="PVJ235" s="77"/>
      <c r="PVK235" s="77"/>
      <c r="PVL235" s="77"/>
      <c r="PVM235" s="77"/>
      <c r="PVN235" s="77"/>
      <c r="PVO235" s="77"/>
      <c r="PVP235" s="77"/>
      <c r="PVQ235" s="77"/>
      <c r="PVR235" s="77"/>
      <c r="PVS235" s="77"/>
      <c r="PVT235" s="77"/>
      <c r="PVU235" s="77"/>
      <c r="PVV235" s="77"/>
      <c r="PVW235" s="77"/>
      <c r="PVX235" s="77"/>
      <c r="PVY235" s="77"/>
      <c r="PVZ235" s="77"/>
      <c r="PWA235" s="77"/>
      <c r="PWB235" s="77"/>
      <c r="PWC235" s="77"/>
      <c r="PWD235" s="77"/>
      <c r="PWE235" s="77"/>
      <c r="PWF235" s="77"/>
      <c r="PWG235" s="77"/>
      <c r="PWH235" s="77"/>
      <c r="PWI235" s="77"/>
      <c r="PWJ235" s="77"/>
      <c r="PWK235" s="77"/>
      <c r="PWL235" s="77"/>
      <c r="PWM235" s="77"/>
      <c r="PWN235" s="77"/>
      <c r="PWO235" s="77"/>
      <c r="PWP235" s="77"/>
      <c r="PWQ235" s="77"/>
      <c r="PWR235" s="77"/>
      <c r="PWS235" s="77"/>
      <c r="PWT235" s="77"/>
      <c r="PWU235" s="77"/>
      <c r="PWV235" s="77"/>
      <c r="PWW235" s="77"/>
      <c r="PWX235" s="77"/>
      <c r="PWY235" s="77"/>
      <c r="PWZ235" s="77"/>
      <c r="PXA235" s="77"/>
      <c r="PXB235" s="77"/>
      <c r="PXC235" s="77"/>
      <c r="PXD235" s="77"/>
      <c r="PXE235" s="77"/>
      <c r="PXF235" s="77"/>
      <c r="PXG235" s="77"/>
      <c r="PXH235" s="77"/>
      <c r="PXI235" s="77"/>
      <c r="PXJ235" s="77"/>
      <c r="PXK235" s="77"/>
      <c r="PXL235" s="77"/>
      <c r="PXM235" s="77"/>
      <c r="PXN235" s="77"/>
      <c r="PXO235" s="77"/>
      <c r="PXP235" s="77"/>
      <c r="PXQ235" s="77"/>
      <c r="PXR235" s="77"/>
      <c r="PXS235" s="77"/>
      <c r="PXT235" s="77"/>
      <c r="PXU235" s="77"/>
      <c r="PXV235" s="77"/>
      <c r="PXW235" s="77"/>
      <c r="PXX235" s="77"/>
      <c r="PXY235" s="77"/>
      <c r="PXZ235" s="77"/>
      <c r="PYA235" s="77"/>
      <c r="PYB235" s="77"/>
      <c r="PYC235" s="77"/>
      <c r="PYD235" s="77"/>
      <c r="PYE235" s="77"/>
      <c r="PYF235" s="77"/>
      <c r="PYG235" s="77"/>
      <c r="PYH235" s="77"/>
      <c r="PYI235" s="77"/>
      <c r="PYJ235" s="77"/>
      <c r="PYK235" s="77"/>
      <c r="PYL235" s="77"/>
      <c r="PYM235" s="77"/>
      <c r="PYN235" s="77"/>
      <c r="PYO235" s="77"/>
      <c r="PYP235" s="77"/>
      <c r="PYQ235" s="77"/>
      <c r="PYR235" s="77"/>
      <c r="PYS235" s="77"/>
      <c r="PYT235" s="77"/>
      <c r="PYU235" s="77"/>
      <c r="PYV235" s="77"/>
      <c r="PYW235" s="77"/>
      <c r="PYX235" s="77"/>
      <c r="PYY235" s="77"/>
      <c r="PYZ235" s="77"/>
      <c r="PZA235" s="77"/>
      <c r="PZB235" s="77"/>
      <c r="PZC235" s="77"/>
      <c r="PZD235" s="77"/>
      <c r="PZE235" s="77"/>
      <c r="PZF235" s="77"/>
      <c r="PZG235" s="77"/>
      <c r="PZH235" s="77"/>
      <c r="PZI235" s="77"/>
      <c r="PZJ235" s="77"/>
      <c r="PZK235" s="77"/>
      <c r="PZL235" s="77"/>
      <c r="PZM235" s="77"/>
      <c r="PZN235" s="77"/>
      <c r="PZO235" s="77"/>
      <c r="PZP235" s="77"/>
      <c r="PZQ235" s="77"/>
      <c r="PZR235" s="77"/>
      <c r="PZS235" s="77"/>
      <c r="PZT235" s="77"/>
      <c r="PZU235" s="77"/>
      <c r="PZV235" s="77"/>
      <c r="PZW235" s="77"/>
      <c r="PZX235" s="77"/>
      <c r="PZY235" s="77"/>
      <c r="PZZ235" s="77"/>
      <c r="QAA235" s="77"/>
      <c r="QAB235" s="77"/>
      <c r="QAC235" s="77"/>
      <c r="QAD235" s="77"/>
      <c r="QAE235" s="77"/>
      <c r="QAF235" s="77"/>
      <c r="QAG235" s="77"/>
      <c r="QAH235" s="77"/>
      <c r="QAI235" s="77"/>
      <c r="QAJ235" s="77"/>
      <c r="QAK235" s="77"/>
      <c r="QAL235" s="77"/>
      <c r="QAM235" s="77"/>
      <c r="QAN235" s="77"/>
      <c r="QAO235" s="77"/>
      <c r="QAP235" s="77"/>
      <c r="QAQ235" s="77"/>
      <c r="QAR235" s="77"/>
      <c r="QAS235" s="77"/>
      <c r="QAT235" s="77"/>
      <c r="QAU235" s="77"/>
      <c r="QAV235" s="77"/>
      <c r="QAW235" s="77"/>
      <c r="QAX235" s="77"/>
      <c r="QAY235" s="77"/>
      <c r="QAZ235" s="77"/>
      <c r="QBA235" s="77"/>
      <c r="QBB235" s="77"/>
      <c r="QBC235" s="77"/>
      <c r="QBD235" s="77"/>
      <c r="QBE235" s="77"/>
      <c r="QBF235" s="77"/>
      <c r="QBG235" s="77"/>
      <c r="QBH235" s="77"/>
      <c r="QBI235" s="77"/>
      <c r="QBJ235" s="77"/>
      <c r="QBK235" s="77"/>
      <c r="QBL235" s="77"/>
      <c r="QBM235" s="77"/>
      <c r="QBN235" s="77"/>
      <c r="QBO235" s="77"/>
      <c r="QBP235" s="77"/>
      <c r="QBQ235" s="77"/>
      <c r="QBR235" s="77"/>
      <c r="QBS235" s="77"/>
      <c r="QBT235" s="77"/>
      <c r="QBU235" s="77"/>
      <c r="QBV235" s="77"/>
      <c r="QBW235" s="77"/>
      <c r="QBX235" s="77"/>
      <c r="QBY235" s="77"/>
      <c r="QBZ235" s="77"/>
      <c r="QCA235" s="77"/>
      <c r="QCB235" s="77"/>
      <c r="QCC235" s="77"/>
      <c r="QCD235" s="77"/>
      <c r="QCE235" s="77"/>
      <c r="QCF235" s="77"/>
      <c r="QCG235" s="77"/>
      <c r="QCH235" s="77"/>
      <c r="QCI235" s="77"/>
      <c r="QCJ235" s="77"/>
      <c r="QCK235" s="77"/>
      <c r="QCL235" s="77"/>
      <c r="QCM235" s="77"/>
      <c r="QCN235" s="77"/>
      <c r="QCO235" s="77"/>
      <c r="QCP235" s="77"/>
      <c r="QCQ235" s="77"/>
      <c r="QCR235" s="77"/>
      <c r="QCS235" s="77"/>
      <c r="QCT235" s="77"/>
      <c r="QCU235" s="77"/>
      <c r="QCV235" s="77"/>
      <c r="QCW235" s="77"/>
      <c r="QCX235" s="77"/>
      <c r="QCY235" s="77"/>
      <c r="QCZ235" s="77"/>
      <c r="QDA235" s="77"/>
      <c r="QDB235" s="77"/>
      <c r="QDC235" s="77"/>
      <c r="QDD235" s="77"/>
      <c r="QDE235" s="77"/>
      <c r="QDF235" s="77"/>
      <c r="QDG235" s="77"/>
      <c r="QDH235" s="77"/>
      <c r="QDI235" s="77"/>
      <c r="QDJ235" s="77"/>
      <c r="QDK235" s="77"/>
      <c r="QDL235" s="77"/>
      <c r="QDM235" s="77"/>
      <c r="QDN235" s="77"/>
      <c r="QDO235" s="77"/>
      <c r="QDP235" s="77"/>
      <c r="QDQ235" s="77"/>
      <c r="QDR235" s="77"/>
      <c r="QDS235" s="77"/>
      <c r="QDT235" s="77"/>
      <c r="QDU235" s="77"/>
      <c r="QDV235" s="77"/>
      <c r="QDW235" s="77"/>
      <c r="QDX235" s="77"/>
      <c r="QDY235" s="77"/>
      <c r="QDZ235" s="77"/>
      <c r="QEA235" s="77"/>
      <c r="QEB235" s="77"/>
      <c r="QEC235" s="77"/>
      <c r="QED235" s="77"/>
      <c r="QEE235" s="77"/>
      <c r="QEF235" s="77"/>
      <c r="QEG235" s="77"/>
      <c r="QEH235" s="77"/>
      <c r="QEI235" s="77"/>
      <c r="QEJ235" s="77"/>
      <c r="QEK235" s="77"/>
      <c r="QEL235" s="77"/>
      <c r="QEM235" s="77"/>
      <c r="QEN235" s="77"/>
      <c r="QEO235" s="77"/>
      <c r="QEP235" s="77"/>
      <c r="QEQ235" s="77"/>
      <c r="QER235" s="77"/>
      <c r="QES235" s="77"/>
      <c r="QET235" s="77"/>
      <c r="QEU235" s="77"/>
      <c r="QEV235" s="77"/>
      <c r="QEW235" s="77"/>
      <c r="QEX235" s="77"/>
      <c r="QEY235" s="77"/>
      <c r="QEZ235" s="77"/>
      <c r="QFA235" s="77"/>
      <c r="QFB235" s="77"/>
      <c r="QFC235" s="77"/>
      <c r="QFD235" s="77"/>
      <c r="QFE235" s="77"/>
      <c r="QFF235" s="77"/>
      <c r="QFG235" s="77"/>
      <c r="QFH235" s="77"/>
      <c r="QFI235" s="77"/>
      <c r="QFJ235" s="77"/>
      <c r="QFK235" s="77"/>
      <c r="QFL235" s="77"/>
      <c r="QFM235" s="77"/>
      <c r="QFN235" s="77"/>
      <c r="QFO235" s="77"/>
      <c r="QFP235" s="77"/>
      <c r="QFQ235" s="77"/>
      <c r="QFR235" s="77"/>
      <c r="QFS235" s="77"/>
      <c r="QFT235" s="77"/>
      <c r="QFU235" s="77"/>
      <c r="QFV235" s="77"/>
      <c r="QFW235" s="77"/>
      <c r="QFX235" s="77"/>
      <c r="QFY235" s="77"/>
      <c r="QFZ235" s="77"/>
      <c r="QGA235" s="77"/>
      <c r="QGB235" s="77"/>
      <c r="QGC235" s="77"/>
      <c r="QGD235" s="77"/>
      <c r="QGE235" s="77"/>
      <c r="QGF235" s="77"/>
      <c r="QGG235" s="77"/>
      <c r="QGH235" s="77"/>
      <c r="QGI235" s="77"/>
      <c r="QGJ235" s="77"/>
      <c r="QGK235" s="77"/>
      <c r="QGL235" s="77"/>
      <c r="QGM235" s="77"/>
      <c r="QGN235" s="77"/>
      <c r="QGO235" s="77"/>
      <c r="QGP235" s="77"/>
      <c r="QGQ235" s="77"/>
      <c r="QGR235" s="77"/>
      <c r="QGS235" s="77"/>
      <c r="QGT235" s="77"/>
      <c r="QGU235" s="77"/>
      <c r="QGV235" s="77"/>
      <c r="QGW235" s="77"/>
      <c r="QGX235" s="77"/>
      <c r="QGY235" s="77"/>
      <c r="QGZ235" s="77"/>
      <c r="QHA235" s="77"/>
      <c r="QHB235" s="77"/>
      <c r="QHC235" s="77"/>
      <c r="QHD235" s="77"/>
      <c r="QHE235" s="77"/>
      <c r="QHF235" s="77"/>
      <c r="QHG235" s="77"/>
      <c r="QHH235" s="77"/>
      <c r="QHI235" s="77"/>
      <c r="QHJ235" s="77"/>
      <c r="QHK235" s="77"/>
      <c r="QHL235" s="77"/>
      <c r="QHM235" s="77"/>
      <c r="QHN235" s="77"/>
      <c r="QHO235" s="77"/>
      <c r="QHP235" s="77"/>
      <c r="QHQ235" s="77"/>
      <c r="QHR235" s="77"/>
      <c r="QHS235" s="77"/>
      <c r="QHT235" s="77"/>
      <c r="QHU235" s="77"/>
      <c r="QHV235" s="77"/>
      <c r="QHW235" s="77"/>
      <c r="QHX235" s="77"/>
      <c r="QHY235" s="77"/>
      <c r="QHZ235" s="77"/>
      <c r="QIA235" s="77"/>
      <c r="QIB235" s="77"/>
      <c r="QIC235" s="77"/>
      <c r="QID235" s="77"/>
      <c r="QIE235" s="77"/>
      <c r="QIF235" s="77"/>
      <c r="QIG235" s="77"/>
      <c r="QIH235" s="77"/>
      <c r="QII235" s="77"/>
      <c r="QIJ235" s="77"/>
      <c r="QIK235" s="77"/>
      <c r="QIL235" s="77"/>
      <c r="QIM235" s="77"/>
      <c r="QIN235" s="77"/>
      <c r="QIO235" s="77"/>
      <c r="QIP235" s="77"/>
      <c r="QIQ235" s="77"/>
      <c r="QIR235" s="77"/>
      <c r="QIS235" s="77"/>
      <c r="QIT235" s="77"/>
      <c r="QIU235" s="77"/>
      <c r="QIV235" s="77"/>
      <c r="QIW235" s="77"/>
      <c r="QIX235" s="77"/>
      <c r="QIY235" s="77"/>
      <c r="QIZ235" s="77"/>
      <c r="QJA235" s="77"/>
      <c r="QJB235" s="77"/>
      <c r="QJC235" s="77"/>
      <c r="QJD235" s="77"/>
      <c r="QJE235" s="77"/>
      <c r="QJF235" s="77"/>
      <c r="QJG235" s="77"/>
      <c r="QJH235" s="77"/>
      <c r="QJI235" s="77"/>
      <c r="QJJ235" s="77"/>
      <c r="QJK235" s="77"/>
      <c r="QJL235" s="77"/>
      <c r="QJM235" s="77"/>
      <c r="QJN235" s="77"/>
      <c r="QJO235" s="77"/>
      <c r="QJP235" s="77"/>
      <c r="QJQ235" s="77"/>
      <c r="QJR235" s="77"/>
      <c r="QJS235" s="77"/>
      <c r="QJT235" s="77"/>
      <c r="QJU235" s="77"/>
      <c r="QJV235" s="77"/>
      <c r="QJW235" s="77"/>
      <c r="QJX235" s="77"/>
      <c r="QJY235" s="77"/>
      <c r="QJZ235" s="77"/>
      <c r="QKA235" s="77"/>
      <c r="QKB235" s="77"/>
      <c r="QKC235" s="77"/>
      <c r="QKD235" s="77"/>
      <c r="QKE235" s="77"/>
      <c r="QKF235" s="77"/>
      <c r="QKG235" s="77"/>
      <c r="QKH235" s="77"/>
      <c r="QKI235" s="77"/>
      <c r="QKJ235" s="77"/>
      <c r="QKK235" s="77"/>
      <c r="QKL235" s="77"/>
      <c r="QKM235" s="77"/>
      <c r="QKN235" s="77"/>
      <c r="QKO235" s="77"/>
      <c r="QKP235" s="77"/>
      <c r="QKQ235" s="77"/>
      <c r="QKR235" s="77"/>
      <c r="QKS235" s="77"/>
      <c r="QKT235" s="77"/>
      <c r="QKU235" s="77"/>
      <c r="QKV235" s="77"/>
      <c r="QKW235" s="77"/>
      <c r="QKX235" s="77"/>
      <c r="QKY235" s="77"/>
      <c r="QKZ235" s="77"/>
      <c r="QLA235" s="77"/>
      <c r="QLB235" s="77"/>
      <c r="QLC235" s="77"/>
      <c r="QLD235" s="77"/>
      <c r="QLE235" s="77"/>
      <c r="QLF235" s="77"/>
      <c r="QLG235" s="77"/>
      <c r="QLH235" s="77"/>
      <c r="QLI235" s="77"/>
      <c r="QLJ235" s="77"/>
      <c r="QLK235" s="77"/>
      <c r="QLL235" s="77"/>
      <c r="QLM235" s="77"/>
      <c r="QLN235" s="77"/>
      <c r="QLO235" s="77"/>
      <c r="QLP235" s="77"/>
      <c r="QLQ235" s="77"/>
      <c r="QLR235" s="77"/>
      <c r="QLS235" s="77"/>
      <c r="QLT235" s="77"/>
      <c r="QLU235" s="77"/>
      <c r="QLV235" s="77"/>
      <c r="QLW235" s="77"/>
      <c r="QLX235" s="77"/>
      <c r="QLY235" s="77"/>
      <c r="QLZ235" s="77"/>
      <c r="QMA235" s="77"/>
      <c r="QMB235" s="77"/>
      <c r="QMC235" s="77"/>
      <c r="QMD235" s="77"/>
      <c r="QME235" s="77"/>
      <c r="QMF235" s="77"/>
      <c r="QMG235" s="77"/>
      <c r="QMH235" s="77"/>
      <c r="QMI235" s="77"/>
      <c r="QMJ235" s="77"/>
      <c r="QMK235" s="77"/>
      <c r="QML235" s="77"/>
      <c r="QMM235" s="77"/>
      <c r="QMN235" s="77"/>
      <c r="QMO235" s="77"/>
      <c r="QMP235" s="77"/>
      <c r="QMQ235" s="77"/>
      <c r="QMR235" s="77"/>
      <c r="QMS235" s="77"/>
      <c r="QMT235" s="77"/>
      <c r="QMU235" s="77"/>
      <c r="QMV235" s="77"/>
      <c r="QMW235" s="77"/>
      <c r="QMX235" s="77"/>
      <c r="QMY235" s="77"/>
      <c r="QMZ235" s="77"/>
      <c r="QNA235" s="77"/>
      <c r="QNB235" s="77"/>
      <c r="QNC235" s="77"/>
      <c r="QND235" s="77"/>
      <c r="QNE235" s="77"/>
      <c r="QNF235" s="77"/>
      <c r="QNG235" s="77"/>
      <c r="QNH235" s="77"/>
      <c r="QNI235" s="77"/>
      <c r="QNJ235" s="77"/>
      <c r="QNK235" s="77"/>
      <c r="QNL235" s="77"/>
      <c r="QNM235" s="77"/>
      <c r="QNN235" s="77"/>
      <c r="QNO235" s="77"/>
      <c r="QNP235" s="77"/>
      <c r="QNQ235" s="77"/>
      <c r="QNR235" s="77"/>
      <c r="QNS235" s="77"/>
      <c r="QNT235" s="77"/>
      <c r="QNU235" s="77"/>
      <c r="QNV235" s="77"/>
      <c r="QNW235" s="77"/>
      <c r="QNX235" s="77"/>
      <c r="QNY235" s="77"/>
      <c r="QNZ235" s="77"/>
      <c r="QOA235" s="77"/>
      <c r="QOB235" s="77"/>
      <c r="QOC235" s="77"/>
      <c r="QOD235" s="77"/>
      <c r="QOE235" s="77"/>
      <c r="QOF235" s="77"/>
      <c r="QOG235" s="77"/>
      <c r="QOH235" s="77"/>
      <c r="QOI235" s="77"/>
      <c r="QOJ235" s="77"/>
      <c r="QOK235" s="77"/>
      <c r="QOL235" s="77"/>
      <c r="QOM235" s="77"/>
      <c r="QON235" s="77"/>
      <c r="QOO235" s="77"/>
      <c r="QOP235" s="77"/>
      <c r="QOQ235" s="77"/>
      <c r="QOR235" s="77"/>
      <c r="QOS235" s="77"/>
      <c r="QOT235" s="77"/>
      <c r="QOU235" s="77"/>
      <c r="QOV235" s="77"/>
      <c r="QOW235" s="77"/>
      <c r="QOX235" s="77"/>
      <c r="QOY235" s="77"/>
      <c r="QOZ235" s="77"/>
      <c r="QPA235" s="77"/>
      <c r="QPB235" s="77"/>
      <c r="QPC235" s="77"/>
      <c r="QPD235" s="77"/>
      <c r="QPE235" s="77"/>
      <c r="QPF235" s="77"/>
      <c r="QPG235" s="77"/>
      <c r="QPH235" s="77"/>
      <c r="QPI235" s="77"/>
      <c r="QPJ235" s="77"/>
      <c r="QPK235" s="77"/>
      <c r="QPL235" s="77"/>
      <c r="QPM235" s="77"/>
      <c r="QPN235" s="77"/>
      <c r="QPO235" s="77"/>
      <c r="QPP235" s="77"/>
      <c r="QPQ235" s="77"/>
      <c r="QPR235" s="77"/>
      <c r="QPS235" s="77"/>
      <c r="QPT235" s="77"/>
      <c r="QPU235" s="77"/>
      <c r="QPV235" s="77"/>
      <c r="QPW235" s="77"/>
      <c r="QPX235" s="77"/>
      <c r="QPY235" s="77"/>
      <c r="QPZ235" s="77"/>
      <c r="QQA235" s="77"/>
      <c r="QQB235" s="77"/>
      <c r="QQC235" s="77"/>
      <c r="QQD235" s="77"/>
      <c r="QQE235" s="77"/>
      <c r="QQF235" s="77"/>
      <c r="QQG235" s="77"/>
      <c r="QQH235" s="77"/>
      <c r="QQI235" s="77"/>
      <c r="QQJ235" s="77"/>
      <c r="QQK235" s="77"/>
      <c r="QQL235" s="77"/>
      <c r="QQM235" s="77"/>
      <c r="QQN235" s="77"/>
      <c r="QQO235" s="77"/>
      <c r="QQP235" s="77"/>
      <c r="QQQ235" s="77"/>
      <c r="QQR235" s="77"/>
      <c r="QQS235" s="77"/>
      <c r="QQT235" s="77"/>
      <c r="QQU235" s="77"/>
      <c r="QQV235" s="77"/>
      <c r="QQW235" s="77"/>
      <c r="QQX235" s="77"/>
      <c r="QQY235" s="77"/>
      <c r="QQZ235" s="77"/>
      <c r="QRA235" s="77"/>
      <c r="QRB235" s="77"/>
      <c r="QRC235" s="77"/>
      <c r="QRD235" s="77"/>
      <c r="QRE235" s="77"/>
      <c r="QRF235" s="77"/>
      <c r="QRG235" s="77"/>
      <c r="QRH235" s="77"/>
      <c r="QRI235" s="77"/>
      <c r="QRJ235" s="77"/>
      <c r="QRK235" s="77"/>
      <c r="QRL235" s="77"/>
      <c r="QRM235" s="77"/>
      <c r="QRN235" s="77"/>
      <c r="QRO235" s="77"/>
      <c r="QRP235" s="77"/>
      <c r="QRQ235" s="77"/>
      <c r="QRR235" s="77"/>
      <c r="QRS235" s="77"/>
      <c r="QRT235" s="77"/>
      <c r="QRU235" s="77"/>
      <c r="QRV235" s="77"/>
      <c r="QRW235" s="77"/>
      <c r="QRX235" s="77"/>
      <c r="QRY235" s="77"/>
      <c r="QRZ235" s="77"/>
      <c r="QSA235" s="77"/>
      <c r="QSB235" s="77"/>
      <c r="QSC235" s="77"/>
      <c r="QSD235" s="77"/>
      <c r="QSE235" s="77"/>
      <c r="QSF235" s="77"/>
      <c r="QSG235" s="77"/>
      <c r="QSH235" s="77"/>
      <c r="QSI235" s="77"/>
      <c r="QSJ235" s="77"/>
      <c r="QSK235" s="77"/>
      <c r="QSL235" s="77"/>
      <c r="QSM235" s="77"/>
      <c r="QSN235" s="77"/>
      <c r="QSO235" s="77"/>
      <c r="QSP235" s="77"/>
      <c r="QSQ235" s="77"/>
      <c r="QSR235" s="77"/>
      <c r="QSS235" s="77"/>
      <c r="QST235" s="77"/>
      <c r="QSU235" s="77"/>
      <c r="QSV235" s="77"/>
      <c r="QSW235" s="77"/>
      <c r="QSX235" s="77"/>
      <c r="QSY235" s="77"/>
      <c r="QSZ235" s="77"/>
      <c r="QTA235" s="77"/>
      <c r="QTB235" s="77"/>
      <c r="QTC235" s="77"/>
      <c r="QTD235" s="77"/>
      <c r="QTE235" s="77"/>
      <c r="QTF235" s="77"/>
      <c r="QTG235" s="77"/>
      <c r="QTH235" s="77"/>
      <c r="QTI235" s="77"/>
      <c r="QTJ235" s="77"/>
      <c r="QTK235" s="77"/>
      <c r="QTL235" s="77"/>
      <c r="QTM235" s="77"/>
      <c r="QTN235" s="77"/>
      <c r="QTO235" s="77"/>
      <c r="QTP235" s="77"/>
      <c r="QTQ235" s="77"/>
      <c r="QTR235" s="77"/>
      <c r="QTS235" s="77"/>
      <c r="QTT235" s="77"/>
      <c r="QTU235" s="77"/>
      <c r="QTV235" s="77"/>
      <c r="QTW235" s="77"/>
      <c r="QTX235" s="77"/>
      <c r="QTY235" s="77"/>
      <c r="QTZ235" s="77"/>
      <c r="QUA235" s="77"/>
      <c r="QUB235" s="77"/>
      <c r="QUC235" s="77"/>
      <c r="QUD235" s="77"/>
      <c r="QUE235" s="77"/>
      <c r="QUF235" s="77"/>
      <c r="QUG235" s="77"/>
      <c r="QUH235" s="77"/>
      <c r="QUI235" s="77"/>
      <c r="QUJ235" s="77"/>
      <c r="QUK235" s="77"/>
      <c r="QUL235" s="77"/>
      <c r="QUM235" s="77"/>
      <c r="QUN235" s="77"/>
      <c r="QUO235" s="77"/>
      <c r="QUP235" s="77"/>
      <c r="QUQ235" s="77"/>
      <c r="QUR235" s="77"/>
      <c r="QUS235" s="77"/>
      <c r="QUT235" s="77"/>
      <c r="QUU235" s="77"/>
      <c r="QUV235" s="77"/>
      <c r="QUW235" s="77"/>
      <c r="QUX235" s="77"/>
      <c r="QUY235" s="77"/>
      <c r="QUZ235" s="77"/>
      <c r="QVA235" s="77"/>
      <c r="QVB235" s="77"/>
      <c r="QVC235" s="77"/>
      <c r="QVD235" s="77"/>
      <c r="QVE235" s="77"/>
      <c r="QVF235" s="77"/>
      <c r="QVG235" s="77"/>
      <c r="QVH235" s="77"/>
      <c r="QVI235" s="77"/>
      <c r="QVJ235" s="77"/>
      <c r="QVK235" s="77"/>
      <c r="QVL235" s="77"/>
      <c r="QVM235" s="77"/>
      <c r="QVN235" s="77"/>
      <c r="QVO235" s="77"/>
      <c r="QVP235" s="77"/>
      <c r="QVQ235" s="77"/>
      <c r="QVR235" s="77"/>
      <c r="QVS235" s="77"/>
      <c r="QVT235" s="77"/>
      <c r="QVU235" s="77"/>
      <c r="QVV235" s="77"/>
      <c r="QVW235" s="77"/>
      <c r="QVX235" s="77"/>
      <c r="QVY235" s="77"/>
      <c r="QVZ235" s="77"/>
      <c r="QWA235" s="77"/>
      <c r="QWB235" s="77"/>
      <c r="QWC235" s="77"/>
      <c r="QWD235" s="77"/>
      <c r="QWE235" s="77"/>
      <c r="QWF235" s="77"/>
      <c r="QWG235" s="77"/>
      <c r="QWH235" s="77"/>
      <c r="QWI235" s="77"/>
      <c r="QWJ235" s="77"/>
      <c r="QWK235" s="77"/>
      <c r="QWL235" s="77"/>
      <c r="QWM235" s="77"/>
      <c r="QWN235" s="77"/>
      <c r="QWO235" s="77"/>
      <c r="QWP235" s="77"/>
      <c r="QWQ235" s="77"/>
      <c r="QWR235" s="77"/>
      <c r="QWS235" s="77"/>
      <c r="QWT235" s="77"/>
      <c r="QWU235" s="77"/>
      <c r="QWV235" s="77"/>
      <c r="QWW235" s="77"/>
      <c r="QWX235" s="77"/>
      <c r="QWY235" s="77"/>
      <c r="QWZ235" s="77"/>
      <c r="QXA235" s="77"/>
      <c r="QXB235" s="77"/>
      <c r="QXC235" s="77"/>
      <c r="QXD235" s="77"/>
      <c r="QXE235" s="77"/>
      <c r="QXF235" s="77"/>
      <c r="QXG235" s="77"/>
      <c r="QXH235" s="77"/>
      <c r="QXI235" s="77"/>
      <c r="QXJ235" s="77"/>
      <c r="QXK235" s="77"/>
      <c r="QXL235" s="77"/>
      <c r="QXM235" s="77"/>
      <c r="QXN235" s="77"/>
      <c r="QXO235" s="77"/>
      <c r="QXP235" s="77"/>
      <c r="QXQ235" s="77"/>
      <c r="QXR235" s="77"/>
      <c r="QXS235" s="77"/>
      <c r="QXT235" s="77"/>
      <c r="QXU235" s="77"/>
      <c r="QXV235" s="77"/>
      <c r="QXW235" s="77"/>
      <c r="QXX235" s="77"/>
      <c r="QXY235" s="77"/>
      <c r="QXZ235" s="77"/>
      <c r="QYA235" s="77"/>
      <c r="QYB235" s="77"/>
      <c r="QYC235" s="77"/>
      <c r="QYD235" s="77"/>
      <c r="QYE235" s="77"/>
      <c r="QYF235" s="77"/>
      <c r="QYG235" s="77"/>
      <c r="QYH235" s="77"/>
      <c r="QYI235" s="77"/>
      <c r="QYJ235" s="77"/>
      <c r="QYK235" s="77"/>
      <c r="QYL235" s="77"/>
      <c r="QYM235" s="77"/>
      <c r="QYN235" s="77"/>
      <c r="QYO235" s="77"/>
      <c r="QYP235" s="77"/>
      <c r="QYQ235" s="77"/>
      <c r="QYR235" s="77"/>
      <c r="QYS235" s="77"/>
      <c r="QYT235" s="77"/>
      <c r="QYU235" s="77"/>
      <c r="QYV235" s="77"/>
      <c r="QYW235" s="77"/>
      <c r="QYX235" s="77"/>
      <c r="QYY235" s="77"/>
      <c r="QYZ235" s="77"/>
      <c r="QZA235" s="77"/>
      <c r="QZB235" s="77"/>
      <c r="QZC235" s="77"/>
      <c r="QZD235" s="77"/>
      <c r="QZE235" s="77"/>
      <c r="QZF235" s="77"/>
      <c r="QZG235" s="77"/>
      <c r="QZH235" s="77"/>
      <c r="QZI235" s="77"/>
      <c r="QZJ235" s="77"/>
      <c r="QZK235" s="77"/>
      <c r="QZL235" s="77"/>
      <c r="QZM235" s="77"/>
      <c r="QZN235" s="77"/>
      <c r="QZO235" s="77"/>
      <c r="QZP235" s="77"/>
      <c r="QZQ235" s="77"/>
      <c r="QZR235" s="77"/>
      <c r="QZS235" s="77"/>
      <c r="QZT235" s="77"/>
      <c r="QZU235" s="77"/>
      <c r="QZV235" s="77"/>
      <c r="QZW235" s="77"/>
      <c r="QZX235" s="77"/>
      <c r="QZY235" s="77"/>
      <c r="QZZ235" s="77"/>
      <c r="RAA235" s="77"/>
      <c r="RAB235" s="77"/>
      <c r="RAC235" s="77"/>
      <c r="RAD235" s="77"/>
      <c r="RAE235" s="77"/>
      <c r="RAF235" s="77"/>
      <c r="RAG235" s="77"/>
      <c r="RAH235" s="77"/>
      <c r="RAI235" s="77"/>
      <c r="RAJ235" s="77"/>
      <c r="RAK235" s="77"/>
      <c r="RAL235" s="77"/>
      <c r="RAM235" s="77"/>
      <c r="RAN235" s="77"/>
      <c r="RAO235" s="77"/>
      <c r="RAP235" s="77"/>
      <c r="RAQ235" s="77"/>
      <c r="RAR235" s="77"/>
      <c r="RAS235" s="77"/>
      <c r="RAT235" s="77"/>
      <c r="RAU235" s="77"/>
      <c r="RAV235" s="77"/>
      <c r="RAW235" s="77"/>
      <c r="RAX235" s="77"/>
      <c r="RAY235" s="77"/>
      <c r="RAZ235" s="77"/>
      <c r="RBA235" s="77"/>
      <c r="RBB235" s="77"/>
      <c r="RBC235" s="77"/>
      <c r="RBD235" s="77"/>
      <c r="RBE235" s="77"/>
      <c r="RBF235" s="77"/>
      <c r="RBG235" s="77"/>
      <c r="RBH235" s="77"/>
      <c r="RBI235" s="77"/>
      <c r="RBJ235" s="77"/>
      <c r="RBK235" s="77"/>
      <c r="RBL235" s="77"/>
      <c r="RBM235" s="77"/>
      <c r="RBN235" s="77"/>
      <c r="RBO235" s="77"/>
      <c r="RBP235" s="77"/>
      <c r="RBQ235" s="77"/>
      <c r="RBR235" s="77"/>
      <c r="RBS235" s="77"/>
      <c r="RBT235" s="77"/>
      <c r="RBU235" s="77"/>
      <c r="RBV235" s="77"/>
      <c r="RBW235" s="77"/>
      <c r="RBX235" s="77"/>
      <c r="RBY235" s="77"/>
      <c r="RBZ235" s="77"/>
      <c r="RCA235" s="77"/>
      <c r="RCB235" s="77"/>
      <c r="RCC235" s="77"/>
      <c r="RCD235" s="77"/>
      <c r="RCE235" s="77"/>
      <c r="RCF235" s="77"/>
      <c r="RCG235" s="77"/>
      <c r="RCH235" s="77"/>
      <c r="RCI235" s="77"/>
      <c r="RCJ235" s="77"/>
      <c r="RCK235" s="77"/>
      <c r="RCL235" s="77"/>
      <c r="RCM235" s="77"/>
      <c r="RCN235" s="77"/>
      <c r="RCO235" s="77"/>
      <c r="RCP235" s="77"/>
      <c r="RCQ235" s="77"/>
      <c r="RCR235" s="77"/>
      <c r="RCS235" s="77"/>
      <c r="RCT235" s="77"/>
      <c r="RCU235" s="77"/>
      <c r="RCV235" s="77"/>
      <c r="RCW235" s="77"/>
      <c r="RCX235" s="77"/>
      <c r="RCY235" s="77"/>
      <c r="RCZ235" s="77"/>
      <c r="RDA235" s="77"/>
      <c r="RDB235" s="77"/>
      <c r="RDC235" s="77"/>
      <c r="RDD235" s="77"/>
      <c r="RDE235" s="77"/>
      <c r="RDF235" s="77"/>
      <c r="RDG235" s="77"/>
      <c r="RDH235" s="77"/>
      <c r="RDI235" s="77"/>
      <c r="RDJ235" s="77"/>
      <c r="RDK235" s="77"/>
      <c r="RDL235" s="77"/>
      <c r="RDM235" s="77"/>
      <c r="RDN235" s="77"/>
      <c r="RDO235" s="77"/>
      <c r="RDP235" s="77"/>
      <c r="RDQ235" s="77"/>
      <c r="RDR235" s="77"/>
      <c r="RDS235" s="77"/>
      <c r="RDT235" s="77"/>
      <c r="RDU235" s="77"/>
      <c r="RDV235" s="77"/>
      <c r="RDW235" s="77"/>
      <c r="RDX235" s="77"/>
      <c r="RDY235" s="77"/>
      <c r="RDZ235" s="77"/>
      <c r="REA235" s="77"/>
      <c r="REB235" s="77"/>
      <c r="REC235" s="77"/>
      <c r="RED235" s="77"/>
      <c r="REE235" s="77"/>
      <c r="REF235" s="77"/>
      <c r="REG235" s="77"/>
      <c r="REH235" s="77"/>
      <c r="REI235" s="77"/>
      <c r="REJ235" s="77"/>
      <c r="REK235" s="77"/>
      <c r="REL235" s="77"/>
      <c r="REM235" s="77"/>
      <c r="REN235" s="77"/>
      <c r="REO235" s="77"/>
      <c r="REP235" s="77"/>
      <c r="REQ235" s="77"/>
      <c r="RER235" s="77"/>
      <c r="RES235" s="77"/>
      <c r="RET235" s="77"/>
      <c r="REU235" s="77"/>
      <c r="REV235" s="77"/>
      <c r="REW235" s="77"/>
      <c r="REX235" s="77"/>
      <c r="REY235" s="77"/>
      <c r="REZ235" s="77"/>
      <c r="RFA235" s="77"/>
      <c r="RFB235" s="77"/>
      <c r="RFC235" s="77"/>
      <c r="RFD235" s="77"/>
      <c r="RFE235" s="77"/>
      <c r="RFF235" s="77"/>
      <c r="RFG235" s="77"/>
      <c r="RFH235" s="77"/>
      <c r="RFI235" s="77"/>
      <c r="RFJ235" s="77"/>
      <c r="RFK235" s="77"/>
      <c r="RFL235" s="77"/>
      <c r="RFM235" s="77"/>
      <c r="RFN235" s="77"/>
      <c r="RFO235" s="77"/>
      <c r="RFP235" s="77"/>
      <c r="RFQ235" s="77"/>
      <c r="RFR235" s="77"/>
      <c r="RFS235" s="77"/>
      <c r="RFT235" s="77"/>
      <c r="RFU235" s="77"/>
      <c r="RFV235" s="77"/>
      <c r="RFW235" s="77"/>
      <c r="RFX235" s="77"/>
      <c r="RFY235" s="77"/>
      <c r="RFZ235" s="77"/>
      <c r="RGA235" s="77"/>
      <c r="RGB235" s="77"/>
      <c r="RGC235" s="77"/>
      <c r="RGD235" s="77"/>
      <c r="RGE235" s="77"/>
      <c r="RGF235" s="77"/>
      <c r="RGG235" s="77"/>
      <c r="RGH235" s="77"/>
      <c r="RGI235" s="77"/>
      <c r="RGJ235" s="77"/>
      <c r="RGK235" s="77"/>
      <c r="RGL235" s="77"/>
      <c r="RGM235" s="77"/>
      <c r="RGN235" s="77"/>
      <c r="RGO235" s="77"/>
      <c r="RGP235" s="77"/>
      <c r="RGQ235" s="77"/>
      <c r="RGR235" s="77"/>
      <c r="RGS235" s="77"/>
      <c r="RGT235" s="77"/>
      <c r="RGU235" s="77"/>
      <c r="RGV235" s="77"/>
      <c r="RGW235" s="77"/>
      <c r="RGX235" s="77"/>
      <c r="RGY235" s="77"/>
      <c r="RGZ235" s="77"/>
      <c r="RHA235" s="77"/>
      <c r="RHB235" s="77"/>
      <c r="RHC235" s="77"/>
      <c r="RHD235" s="77"/>
      <c r="RHE235" s="77"/>
      <c r="RHF235" s="77"/>
      <c r="RHG235" s="77"/>
      <c r="RHH235" s="77"/>
      <c r="RHI235" s="77"/>
      <c r="RHJ235" s="77"/>
      <c r="RHK235" s="77"/>
      <c r="RHL235" s="77"/>
      <c r="RHM235" s="77"/>
      <c r="RHN235" s="77"/>
      <c r="RHO235" s="77"/>
      <c r="RHP235" s="77"/>
      <c r="RHQ235" s="77"/>
      <c r="RHR235" s="77"/>
      <c r="RHS235" s="77"/>
      <c r="RHT235" s="77"/>
      <c r="RHU235" s="77"/>
      <c r="RHV235" s="77"/>
      <c r="RHW235" s="77"/>
      <c r="RHX235" s="77"/>
      <c r="RHY235" s="77"/>
      <c r="RHZ235" s="77"/>
      <c r="RIA235" s="77"/>
      <c r="RIB235" s="77"/>
      <c r="RIC235" s="77"/>
      <c r="RID235" s="77"/>
      <c r="RIE235" s="77"/>
      <c r="RIF235" s="77"/>
      <c r="RIG235" s="77"/>
      <c r="RIH235" s="77"/>
      <c r="RII235" s="77"/>
      <c r="RIJ235" s="77"/>
      <c r="RIK235" s="77"/>
      <c r="RIL235" s="77"/>
      <c r="RIM235" s="77"/>
      <c r="RIN235" s="77"/>
      <c r="RIO235" s="77"/>
      <c r="RIP235" s="77"/>
      <c r="RIQ235" s="77"/>
      <c r="RIR235" s="77"/>
      <c r="RIS235" s="77"/>
      <c r="RIT235" s="77"/>
      <c r="RIU235" s="77"/>
      <c r="RIV235" s="77"/>
      <c r="RIW235" s="77"/>
      <c r="RIX235" s="77"/>
      <c r="RIY235" s="77"/>
      <c r="RIZ235" s="77"/>
      <c r="RJA235" s="77"/>
      <c r="RJB235" s="77"/>
      <c r="RJC235" s="77"/>
      <c r="RJD235" s="77"/>
      <c r="RJE235" s="77"/>
      <c r="RJF235" s="77"/>
      <c r="RJG235" s="77"/>
      <c r="RJH235" s="77"/>
      <c r="RJI235" s="77"/>
      <c r="RJJ235" s="77"/>
      <c r="RJK235" s="77"/>
      <c r="RJL235" s="77"/>
      <c r="RJM235" s="77"/>
      <c r="RJN235" s="77"/>
      <c r="RJO235" s="77"/>
      <c r="RJP235" s="77"/>
      <c r="RJQ235" s="77"/>
      <c r="RJR235" s="77"/>
      <c r="RJS235" s="77"/>
      <c r="RJT235" s="77"/>
      <c r="RJU235" s="77"/>
      <c r="RJV235" s="77"/>
      <c r="RJW235" s="77"/>
      <c r="RJX235" s="77"/>
      <c r="RJY235" s="77"/>
      <c r="RJZ235" s="77"/>
      <c r="RKA235" s="77"/>
      <c r="RKB235" s="77"/>
      <c r="RKC235" s="77"/>
      <c r="RKD235" s="77"/>
      <c r="RKE235" s="77"/>
      <c r="RKF235" s="77"/>
      <c r="RKG235" s="77"/>
      <c r="RKH235" s="77"/>
      <c r="RKI235" s="77"/>
      <c r="RKJ235" s="77"/>
      <c r="RKK235" s="77"/>
      <c r="RKL235" s="77"/>
      <c r="RKM235" s="77"/>
      <c r="RKN235" s="77"/>
      <c r="RKO235" s="77"/>
      <c r="RKP235" s="77"/>
      <c r="RKQ235" s="77"/>
      <c r="RKR235" s="77"/>
      <c r="RKS235" s="77"/>
      <c r="RKT235" s="77"/>
      <c r="RKU235" s="77"/>
      <c r="RKV235" s="77"/>
      <c r="RKW235" s="77"/>
      <c r="RKX235" s="77"/>
      <c r="RKY235" s="77"/>
      <c r="RKZ235" s="77"/>
      <c r="RLA235" s="77"/>
      <c r="RLB235" s="77"/>
      <c r="RLC235" s="77"/>
      <c r="RLD235" s="77"/>
      <c r="RLE235" s="77"/>
      <c r="RLF235" s="77"/>
      <c r="RLG235" s="77"/>
      <c r="RLH235" s="77"/>
      <c r="RLI235" s="77"/>
      <c r="RLJ235" s="77"/>
      <c r="RLK235" s="77"/>
      <c r="RLL235" s="77"/>
      <c r="RLM235" s="77"/>
      <c r="RLN235" s="77"/>
      <c r="RLO235" s="77"/>
      <c r="RLP235" s="77"/>
      <c r="RLQ235" s="77"/>
      <c r="RLR235" s="77"/>
      <c r="RLS235" s="77"/>
      <c r="RLT235" s="77"/>
      <c r="RLU235" s="77"/>
      <c r="RLV235" s="77"/>
      <c r="RLW235" s="77"/>
      <c r="RLX235" s="77"/>
      <c r="RLY235" s="77"/>
      <c r="RLZ235" s="77"/>
      <c r="RMA235" s="77"/>
      <c r="RMB235" s="77"/>
      <c r="RMC235" s="77"/>
      <c r="RMD235" s="77"/>
      <c r="RME235" s="77"/>
      <c r="RMF235" s="77"/>
      <c r="RMG235" s="77"/>
      <c r="RMH235" s="77"/>
      <c r="RMI235" s="77"/>
      <c r="RMJ235" s="77"/>
      <c r="RMK235" s="77"/>
      <c r="RML235" s="77"/>
      <c r="RMM235" s="77"/>
      <c r="RMN235" s="77"/>
      <c r="RMO235" s="77"/>
      <c r="RMP235" s="77"/>
      <c r="RMQ235" s="77"/>
      <c r="RMR235" s="77"/>
      <c r="RMS235" s="77"/>
      <c r="RMT235" s="77"/>
      <c r="RMU235" s="77"/>
      <c r="RMV235" s="77"/>
      <c r="RMW235" s="77"/>
      <c r="RMX235" s="77"/>
      <c r="RMY235" s="77"/>
      <c r="RMZ235" s="77"/>
      <c r="RNA235" s="77"/>
      <c r="RNB235" s="77"/>
      <c r="RNC235" s="77"/>
      <c r="RND235" s="77"/>
      <c r="RNE235" s="77"/>
      <c r="RNF235" s="77"/>
      <c r="RNG235" s="77"/>
      <c r="RNH235" s="77"/>
      <c r="RNI235" s="77"/>
      <c r="RNJ235" s="77"/>
      <c r="RNK235" s="77"/>
      <c r="RNL235" s="77"/>
      <c r="RNM235" s="77"/>
      <c r="RNN235" s="77"/>
      <c r="RNO235" s="77"/>
      <c r="RNP235" s="77"/>
      <c r="RNQ235" s="77"/>
      <c r="RNR235" s="77"/>
      <c r="RNS235" s="77"/>
      <c r="RNT235" s="77"/>
      <c r="RNU235" s="77"/>
      <c r="RNV235" s="77"/>
      <c r="RNW235" s="77"/>
      <c r="RNX235" s="77"/>
      <c r="RNY235" s="77"/>
      <c r="RNZ235" s="77"/>
      <c r="ROA235" s="77"/>
      <c r="ROB235" s="77"/>
      <c r="ROC235" s="77"/>
      <c r="ROD235" s="77"/>
      <c r="ROE235" s="77"/>
      <c r="ROF235" s="77"/>
      <c r="ROG235" s="77"/>
      <c r="ROH235" s="77"/>
      <c r="ROI235" s="77"/>
      <c r="ROJ235" s="77"/>
      <c r="ROK235" s="77"/>
      <c r="ROL235" s="77"/>
      <c r="ROM235" s="77"/>
      <c r="RON235" s="77"/>
      <c r="ROO235" s="77"/>
      <c r="ROP235" s="77"/>
      <c r="ROQ235" s="77"/>
      <c r="ROR235" s="77"/>
      <c r="ROS235" s="77"/>
      <c r="ROT235" s="77"/>
      <c r="ROU235" s="77"/>
      <c r="ROV235" s="77"/>
      <c r="ROW235" s="77"/>
      <c r="ROX235" s="77"/>
      <c r="ROY235" s="77"/>
      <c r="ROZ235" s="77"/>
      <c r="RPA235" s="77"/>
      <c r="RPB235" s="77"/>
      <c r="RPC235" s="77"/>
      <c r="RPD235" s="77"/>
      <c r="RPE235" s="77"/>
      <c r="RPF235" s="77"/>
      <c r="RPG235" s="77"/>
      <c r="RPH235" s="77"/>
      <c r="RPI235" s="77"/>
      <c r="RPJ235" s="77"/>
      <c r="RPK235" s="77"/>
      <c r="RPL235" s="77"/>
      <c r="RPM235" s="77"/>
      <c r="RPN235" s="77"/>
      <c r="RPO235" s="77"/>
      <c r="RPP235" s="77"/>
      <c r="RPQ235" s="77"/>
      <c r="RPR235" s="77"/>
      <c r="RPS235" s="77"/>
      <c r="RPT235" s="77"/>
      <c r="RPU235" s="77"/>
      <c r="RPV235" s="77"/>
      <c r="RPW235" s="77"/>
      <c r="RPX235" s="77"/>
      <c r="RPY235" s="77"/>
      <c r="RPZ235" s="77"/>
      <c r="RQA235" s="77"/>
      <c r="RQB235" s="77"/>
      <c r="RQC235" s="77"/>
      <c r="RQD235" s="77"/>
      <c r="RQE235" s="77"/>
      <c r="RQF235" s="77"/>
      <c r="RQG235" s="77"/>
      <c r="RQH235" s="77"/>
      <c r="RQI235" s="77"/>
      <c r="RQJ235" s="77"/>
      <c r="RQK235" s="77"/>
      <c r="RQL235" s="77"/>
      <c r="RQM235" s="77"/>
      <c r="RQN235" s="77"/>
      <c r="RQO235" s="77"/>
      <c r="RQP235" s="77"/>
      <c r="RQQ235" s="77"/>
      <c r="RQR235" s="77"/>
      <c r="RQS235" s="77"/>
      <c r="RQT235" s="77"/>
      <c r="RQU235" s="77"/>
      <c r="RQV235" s="77"/>
      <c r="RQW235" s="77"/>
      <c r="RQX235" s="77"/>
      <c r="RQY235" s="77"/>
      <c r="RQZ235" s="77"/>
      <c r="RRA235" s="77"/>
      <c r="RRB235" s="77"/>
      <c r="RRC235" s="77"/>
      <c r="RRD235" s="77"/>
      <c r="RRE235" s="77"/>
      <c r="RRF235" s="77"/>
      <c r="RRG235" s="77"/>
      <c r="RRH235" s="77"/>
      <c r="RRI235" s="77"/>
      <c r="RRJ235" s="77"/>
      <c r="RRK235" s="77"/>
      <c r="RRL235" s="77"/>
      <c r="RRM235" s="77"/>
      <c r="RRN235" s="77"/>
      <c r="RRO235" s="77"/>
      <c r="RRP235" s="77"/>
      <c r="RRQ235" s="77"/>
      <c r="RRR235" s="77"/>
      <c r="RRS235" s="77"/>
      <c r="RRT235" s="77"/>
      <c r="RRU235" s="77"/>
      <c r="RRV235" s="77"/>
      <c r="RRW235" s="77"/>
      <c r="RRX235" s="77"/>
      <c r="RRY235" s="77"/>
      <c r="RRZ235" s="77"/>
      <c r="RSA235" s="77"/>
      <c r="RSB235" s="77"/>
      <c r="RSC235" s="77"/>
      <c r="RSD235" s="77"/>
      <c r="RSE235" s="77"/>
      <c r="RSF235" s="77"/>
      <c r="RSG235" s="77"/>
      <c r="RSH235" s="77"/>
      <c r="RSI235" s="77"/>
      <c r="RSJ235" s="77"/>
      <c r="RSK235" s="77"/>
      <c r="RSL235" s="77"/>
      <c r="RSM235" s="77"/>
      <c r="RSN235" s="77"/>
      <c r="RSO235" s="77"/>
      <c r="RSP235" s="77"/>
      <c r="RSQ235" s="77"/>
      <c r="RSR235" s="77"/>
      <c r="RSS235" s="77"/>
      <c r="RST235" s="77"/>
      <c r="RSU235" s="77"/>
      <c r="RSV235" s="77"/>
      <c r="RSW235" s="77"/>
      <c r="RSX235" s="77"/>
      <c r="RSY235" s="77"/>
      <c r="RSZ235" s="77"/>
      <c r="RTA235" s="77"/>
      <c r="RTB235" s="77"/>
      <c r="RTC235" s="77"/>
      <c r="RTD235" s="77"/>
      <c r="RTE235" s="77"/>
      <c r="RTF235" s="77"/>
      <c r="RTG235" s="77"/>
      <c r="RTH235" s="77"/>
      <c r="RTI235" s="77"/>
      <c r="RTJ235" s="77"/>
      <c r="RTK235" s="77"/>
      <c r="RTL235" s="77"/>
      <c r="RTM235" s="77"/>
      <c r="RTN235" s="77"/>
      <c r="RTO235" s="77"/>
      <c r="RTP235" s="77"/>
      <c r="RTQ235" s="77"/>
      <c r="RTR235" s="77"/>
      <c r="RTS235" s="77"/>
      <c r="RTT235" s="77"/>
      <c r="RTU235" s="77"/>
      <c r="RTV235" s="77"/>
      <c r="RTW235" s="77"/>
      <c r="RTX235" s="77"/>
      <c r="RTY235" s="77"/>
      <c r="RTZ235" s="77"/>
      <c r="RUA235" s="77"/>
      <c r="RUB235" s="77"/>
      <c r="RUC235" s="77"/>
      <c r="RUD235" s="77"/>
      <c r="RUE235" s="77"/>
      <c r="RUF235" s="77"/>
      <c r="RUG235" s="77"/>
      <c r="RUH235" s="77"/>
      <c r="RUI235" s="77"/>
      <c r="RUJ235" s="77"/>
      <c r="RUK235" s="77"/>
      <c r="RUL235" s="77"/>
      <c r="RUM235" s="77"/>
      <c r="RUN235" s="77"/>
      <c r="RUO235" s="77"/>
      <c r="RUP235" s="77"/>
      <c r="RUQ235" s="77"/>
      <c r="RUR235" s="77"/>
      <c r="RUS235" s="77"/>
      <c r="RUT235" s="77"/>
      <c r="RUU235" s="77"/>
      <c r="RUV235" s="77"/>
      <c r="RUW235" s="77"/>
      <c r="RUX235" s="77"/>
      <c r="RUY235" s="77"/>
      <c r="RUZ235" s="77"/>
      <c r="RVA235" s="77"/>
      <c r="RVB235" s="77"/>
      <c r="RVC235" s="77"/>
      <c r="RVD235" s="77"/>
      <c r="RVE235" s="77"/>
      <c r="RVF235" s="77"/>
      <c r="RVG235" s="77"/>
      <c r="RVH235" s="77"/>
      <c r="RVI235" s="77"/>
      <c r="RVJ235" s="77"/>
      <c r="RVK235" s="77"/>
      <c r="RVL235" s="77"/>
      <c r="RVM235" s="77"/>
      <c r="RVN235" s="77"/>
      <c r="RVO235" s="77"/>
      <c r="RVP235" s="77"/>
      <c r="RVQ235" s="77"/>
      <c r="RVR235" s="77"/>
      <c r="RVS235" s="77"/>
      <c r="RVT235" s="77"/>
      <c r="RVU235" s="77"/>
      <c r="RVV235" s="77"/>
      <c r="RVW235" s="77"/>
      <c r="RVX235" s="77"/>
      <c r="RVY235" s="77"/>
      <c r="RVZ235" s="77"/>
      <c r="RWA235" s="77"/>
      <c r="RWB235" s="77"/>
      <c r="RWC235" s="77"/>
      <c r="RWD235" s="77"/>
      <c r="RWE235" s="77"/>
      <c r="RWF235" s="77"/>
      <c r="RWG235" s="77"/>
      <c r="RWH235" s="77"/>
      <c r="RWI235" s="77"/>
      <c r="RWJ235" s="77"/>
      <c r="RWK235" s="77"/>
      <c r="RWL235" s="77"/>
      <c r="RWM235" s="77"/>
      <c r="RWN235" s="77"/>
      <c r="RWO235" s="77"/>
      <c r="RWP235" s="77"/>
      <c r="RWQ235" s="77"/>
      <c r="RWR235" s="77"/>
      <c r="RWS235" s="77"/>
      <c r="RWT235" s="77"/>
      <c r="RWU235" s="77"/>
      <c r="RWV235" s="77"/>
      <c r="RWW235" s="77"/>
      <c r="RWX235" s="77"/>
      <c r="RWY235" s="77"/>
      <c r="RWZ235" s="77"/>
      <c r="RXA235" s="77"/>
      <c r="RXB235" s="77"/>
      <c r="RXC235" s="77"/>
      <c r="RXD235" s="77"/>
      <c r="RXE235" s="77"/>
      <c r="RXF235" s="77"/>
      <c r="RXG235" s="77"/>
      <c r="RXH235" s="77"/>
      <c r="RXI235" s="77"/>
      <c r="RXJ235" s="77"/>
      <c r="RXK235" s="77"/>
      <c r="RXL235" s="77"/>
      <c r="RXM235" s="77"/>
      <c r="RXN235" s="77"/>
      <c r="RXO235" s="77"/>
      <c r="RXP235" s="77"/>
      <c r="RXQ235" s="77"/>
      <c r="RXR235" s="77"/>
      <c r="RXS235" s="77"/>
      <c r="RXT235" s="77"/>
      <c r="RXU235" s="77"/>
      <c r="RXV235" s="77"/>
      <c r="RXW235" s="77"/>
      <c r="RXX235" s="77"/>
      <c r="RXY235" s="77"/>
      <c r="RXZ235" s="77"/>
      <c r="RYA235" s="77"/>
      <c r="RYB235" s="77"/>
      <c r="RYC235" s="77"/>
      <c r="RYD235" s="77"/>
      <c r="RYE235" s="77"/>
      <c r="RYF235" s="77"/>
      <c r="RYG235" s="77"/>
      <c r="RYH235" s="77"/>
      <c r="RYI235" s="77"/>
      <c r="RYJ235" s="77"/>
      <c r="RYK235" s="77"/>
      <c r="RYL235" s="77"/>
      <c r="RYM235" s="77"/>
      <c r="RYN235" s="77"/>
      <c r="RYO235" s="77"/>
      <c r="RYP235" s="77"/>
      <c r="RYQ235" s="77"/>
      <c r="RYR235" s="77"/>
      <c r="RYS235" s="77"/>
      <c r="RYT235" s="77"/>
      <c r="RYU235" s="77"/>
      <c r="RYV235" s="77"/>
      <c r="RYW235" s="77"/>
      <c r="RYX235" s="77"/>
      <c r="RYY235" s="77"/>
      <c r="RYZ235" s="77"/>
      <c r="RZA235" s="77"/>
      <c r="RZB235" s="77"/>
      <c r="RZC235" s="77"/>
      <c r="RZD235" s="77"/>
      <c r="RZE235" s="77"/>
      <c r="RZF235" s="77"/>
      <c r="RZG235" s="77"/>
      <c r="RZH235" s="77"/>
      <c r="RZI235" s="77"/>
      <c r="RZJ235" s="77"/>
      <c r="RZK235" s="77"/>
      <c r="RZL235" s="77"/>
      <c r="RZM235" s="77"/>
      <c r="RZN235" s="77"/>
      <c r="RZO235" s="77"/>
      <c r="RZP235" s="77"/>
      <c r="RZQ235" s="77"/>
      <c r="RZR235" s="77"/>
      <c r="RZS235" s="77"/>
      <c r="RZT235" s="77"/>
      <c r="RZU235" s="77"/>
      <c r="RZV235" s="77"/>
      <c r="RZW235" s="77"/>
      <c r="RZX235" s="77"/>
      <c r="RZY235" s="77"/>
      <c r="RZZ235" s="77"/>
      <c r="SAA235" s="77"/>
      <c r="SAB235" s="77"/>
      <c r="SAC235" s="77"/>
      <c r="SAD235" s="77"/>
      <c r="SAE235" s="77"/>
      <c r="SAF235" s="77"/>
      <c r="SAG235" s="77"/>
      <c r="SAH235" s="77"/>
      <c r="SAI235" s="77"/>
      <c r="SAJ235" s="77"/>
      <c r="SAK235" s="77"/>
      <c r="SAL235" s="77"/>
      <c r="SAM235" s="77"/>
      <c r="SAN235" s="77"/>
      <c r="SAO235" s="77"/>
      <c r="SAP235" s="77"/>
      <c r="SAQ235" s="77"/>
      <c r="SAR235" s="77"/>
      <c r="SAS235" s="77"/>
      <c r="SAT235" s="77"/>
      <c r="SAU235" s="77"/>
      <c r="SAV235" s="77"/>
      <c r="SAW235" s="77"/>
      <c r="SAX235" s="77"/>
      <c r="SAY235" s="77"/>
      <c r="SAZ235" s="77"/>
      <c r="SBA235" s="77"/>
      <c r="SBB235" s="77"/>
      <c r="SBC235" s="77"/>
      <c r="SBD235" s="77"/>
      <c r="SBE235" s="77"/>
      <c r="SBF235" s="77"/>
      <c r="SBG235" s="77"/>
      <c r="SBH235" s="77"/>
      <c r="SBI235" s="77"/>
      <c r="SBJ235" s="77"/>
      <c r="SBK235" s="77"/>
      <c r="SBL235" s="77"/>
      <c r="SBM235" s="77"/>
      <c r="SBN235" s="77"/>
      <c r="SBO235" s="77"/>
      <c r="SBP235" s="77"/>
      <c r="SBQ235" s="77"/>
      <c r="SBR235" s="77"/>
      <c r="SBS235" s="77"/>
      <c r="SBT235" s="77"/>
      <c r="SBU235" s="77"/>
      <c r="SBV235" s="77"/>
      <c r="SBW235" s="77"/>
      <c r="SBX235" s="77"/>
      <c r="SBY235" s="77"/>
      <c r="SBZ235" s="77"/>
      <c r="SCA235" s="77"/>
      <c r="SCB235" s="77"/>
      <c r="SCC235" s="77"/>
      <c r="SCD235" s="77"/>
      <c r="SCE235" s="77"/>
      <c r="SCF235" s="77"/>
      <c r="SCG235" s="77"/>
      <c r="SCH235" s="77"/>
      <c r="SCI235" s="77"/>
      <c r="SCJ235" s="77"/>
      <c r="SCK235" s="77"/>
      <c r="SCL235" s="77"/>
      <c r="SCM235" s="77"/>
      <c r="SCN235" s="77"/>
      <c r="SCO235" s="77"/>
      <c r="SCP235" s="77"/>
      <c r="SCQ235" s="77"/>
      <c r="SCR235" s="77"/>
      <c r="SCS235" s="77"/>
      <c r="SCT235" s="77"/>
      <c r="SCU235" s="77"/>
      <c r="SCV235" s="77"/>
      <c r="SCW235" s="77"/>
      <c r="SCX235" s="77"/>
      <c r="SCY235" s="77"/>
      <c r="SCZ235" s="77"/>
      <c r="SDA235" s="77"/>
      <c r="SDB235" s="77"/>
      <c r="SDC235" s="77"/>
      <c r="SDD235" s="77"/>
      <c r="SDE235" s="77"/>
      <c r="SDF235" s="77"/>
      <c r="SDG235" s="77"/>
      <c r="SDH235" s="77"/>
      <c r="SDI235" s="77"/>
      <c r="SDJ235" s="77"/>
      <c r="SDK235" s="77"/>
      <c r="SDL235" s="77"/>
      <c r="SDM235" s="77"/>
      <c r="SDN235" s="77"/>
      <c r="SDO235" s="77"/>
      <c r="SDP235" s="77"/>
      <c r="SDQ235" s="77"/>
      <c r="SDR235" s="77"/>
      <c r="SDS235" s="77"/>
      <c r="SDT235" s="77"/>
      <c r="SDU235" s="77"/>
      <c r="SDV235" s="77"/>
      <c r="SDW235" s="77"/>
      <c r="SDX235" s="77"/>
      <c r="SDY235" s="77"/>
      <c r="SDZ235" s="77"/>
      <c r="SEA235" s="77"/>
      <c r="SEB235" s="77"/>
      <c r="SEC235" s="77"/>
      <c r="SED235" s="77"/>
      <c r="SEE235" s="77"/>
      <c r="SEF235" s="77"/>
      <c r="SEG235" s="77"/>
      <c r="SEH235" s="77"/>
      <c r="SEI235" s="77"/>
      <c r="SEJ235" s="77"/>
      <c r="SEK235" s="77"/>
      <c r="SEL235" s="77"/>
      <c r="SEM235" s="77"/>
      <c r="SEN235" s="77"/>
      <c r="SEO235" s="77"/>
      <c r="SEP235" s="77"/>
      <c r="SEQ235" s="77"/>
      <c r="SER235" s="77"/>
      <c r="SES235" s="77"/>
      <c r="SET235" s="77"/>
      <c r="SEU235" s="77"/>
      <c r="SEV235" s="77"/>
      <c r="SEW235" s="77"/>
      <c r="SEX235" s="77"/>
      <c r="SEY235" s="77"/>
      <c r="SEZ235" s="77"/>
      <c r="SFA235" s="77"/>
      <c r="SFB235" s="77"/>
      <c r="SFC235" s="77"/>
      <c r="SFD235" s="77"/>
      <c r="SFE235" s="77"/>
      <c r="SFF235" s="77"/>
      <c r="SFG235" s="77"/>
      <c r="SFH235" s="77"/>
      <c r="SFI235" s="77"/>
      <c r="SFJ235" s="77"/>
      <c r="SFK235" s="77"/>
      <c r="SFL235" s="77"/>
      <c r="SFM235" s="77"/>
      <c r="SFN235" s="77"/>
      <c r="SFO235" s="77"/>
      <c r="SFP235" s="77"/>
      <c r="SFQ235" s="77"/>
      <c r="SFR235" s="77"/>
      <c r="SFS235" s="77"/>
      <c r="SFT235" s="77"/>
      <c r="SFU235" s="77"/>
      <c r="SFV235" s="77"/>
      <c r="SFW235" s="77"/>
      <c r="SFX235" s="77"/>
      <c r="SFY235" s="77"/>
      <c r="SFZ235" s="77"/>
      <c r="SGA235" s="77"/>
      <c r="SGB235" s="77"/>
      <c r="SGC235" s="77"/>
      <c r="SGD235" s="77"/>
      <c r="SGE235" s="77"/>
      <c r="SGF235" s="77"/>
      <c r="SGG235" s="77"/>
      <c r="SGH235" s="77"/>
      <c r="SGI235" s="77"/>
      <c r="SGJ235" s="77"/>
      <c r="SGK235" s="77"/>
      <c r="SGL235" s="77"/>
      <c r="SGM235" s="77"/>
      <c r="SGN235" s="77"/>
      <c r="SGO235" s="77"/>
      <c r="SGP235" s="77"/>
      <c r="SGQ235" s="77"/>
      <c r="SGR235" s="77"/>
      <c r="SGS235" s="77"/>
      <c r="SGT235" s="77"/>
      <c r="SGU235" s="77"/>
      <c r="SGV235" s="77"/>
      <c r="SGW235" s="77"/>
      <c r="SGX235" s="77"/>
      <c r="SGY235" s="77"/>
      <c r="SGZ235" s="77"/>
      <c r="SHA235" s="77"/>
      <c r="SHB235" s="77"/>
      <c r="SHC235" s="77"/>
      <c r="SHD235" s="77"/>
      <c r="SHE235" s="77"/>
      <c r="SHF235" s="77"/>
      <c r="SHG235" s="77"/>
      <c r="SHH235" s="77"/>
      <c r="SHI235" s="77"/>
      <c r="SHJ235" s="77"/>
      <c r="SHK235" s="77"/>
      <c r="SHL235" s="77"/>
      <c r="SHM235" s="77"/>
      <c r="SHN235" s="77"/>
      <c r="SHO235" s="77"/>
      <c r="SHP235" s="77"/>
      <c r="SHQ235" s="77"/>
      <c r="SHR235" s="77"/>
      <c r="SHS235" s="77"/>
      <c r="SHT235" s="77"/>
      <c r="SHU235" s="77"/>
      <c r="SHV235" s="77"/>
      <c r="SHW235" s="77"/>
      <c r="SHX235" s="77"/>
      <c r="SHY235" s="77"/>
      <c r="SHZ235" s="77"/>
      <c r="SIA235" s="77"/>
      <c r="SIB235" s="77"/>
      <c r="SIC235" s="77"/>
      <c r="SID235" s="77"/>
      <c r="SIE235" s="77"/>
      <c r="SIF235" s="77"/>
      <c r="SIG235" s="77"/>
      <c r="SIH235" s="77"/>
      <c r="SII235" s="77"/>
      <c r="SIJ235" s="77"/>
      <c r="SIK235" s="77"/>
      <c r="SIL235" s="77"/>
      <c r="SIM235" s="77"/>
      <c r="SIN235" s="77"/>
      <c r="SIO235" s="77"/>
      <c r="SIP235" s="77"/>
      <c r="SIQ235" s="77"/>
      <c r="SIR235" s="77"/>
      <c r="SIS235" s="77"/>
      <c r="SIT235" s="77"/>
      <c r="SIU235" s="77"/>
      <c r="SIV235" s="77"/>
      <c r="SIW235" s="77"/>
      <c r="SIX235" s="77"/>
      <c r="SIY235" s="77"/>
      <c r="SIZ235" s="77"/>
      <c r="SJA235" s="77"/>
      <c r="SJB235" s="77"/>
      <c r="SJC235" s="77"/>
      <c r="SJD235" s="77"/>
      <c r="SJE235" s="77"/>
      <c r="SJF235" s="77"/>
      <c r="SJG235" s="77"/>
      <c r="SJH235" s="77"/>
      <c r="SJI235" s="77"/>
      <c r="SJJ235" s="77"/>
      <c r="SJK235" s="77"/>
      <c r="SJL235" s="77"/>
      <c r="SJM235" s="77"/>
      <c r="SJN235" s="77"/>
      <c r="SJO235" s="77"/>
      <c r="SJP235" s="77"/>
      <c r="SJQ235" s="77"/>
      <c r="SJR235" s="77"/>
      <c r="SJS235" s="77"/>
      <c r="SJT235" s="77"/>
      <c r="SJU235" s="77"/>
      <c r="SJV235" s="77"/>
      <c r="SJW235" s="77"/>
      <c r="SJX235" s="77"/>
      <c r="SJY235" s="77"/>
      <c r="SJZ235" s="77"/>
      <c r="SKA235" s="77"/>
      <c r="SKB235" s="77"/>
      <c r="SKC235" s="77"/>
      <c r="SKD235" s="77"/>
      <c r="SKE235" s="77"/>
      <c r="SKF235" s="77"/>
      <c r="SKG235" s="77"/>
      <c r="SKH235" s="77"/>
      <c r="SKI235" s="77"/>
      <c r="SKJ235" s="77"/>
      <c r="SKK235" s="77"/>
      <c r="SKL235" s="77"/>
      <c r="SKM235" s="77"/>
      <c r="SKN235" s="77"/>
      <c r="SKO235" s="77"/>
      <c r="SKP235" s="77"/>
      <c r="SKQ235" s="77"/>
      <c r="SKR235" s="77"/>
      <c r="SKS235" s="77"/>
      <c r="SKT235" s="77"/>
      <c r="SKU235" s="77"/>
      <c r="SKV235" s="77"/>
      <c r="SKW235" s="77"/>
      <c r="SKX235" s="77"/>
      <c r="SKY235" s="77"/>
      <c r="SKZ235" s="77"/>
      <c r="SLA235" s="77"/>
      <c r="SLB235" s="77"/>
      <c r="SLC235" s="77"/>
      <c r="SLD235" s="77"/>
      <c r="SLE235" s="77"/>
      <c r="SLF235" s="77"/>
      <c r="SLG235" s="77"/>
      <c r="SLH235" s="77"/>
      <c r="SLI235" s="77"/>
      <c r="SLJ235" s="77"/>
      <c r="SLK235" s="77"/>
      <c r="SLL235" s="77"/>
      <c r="SLM235" s="77"/>
      <c r="SLN235" s="77"/>
      <c r="SLO235" s="77"/>
      <c r="SLP235" s="77"/>
      <c r="SLQ235" s="77"/>
      <c r="SLR235" s="77"/>
      <c r="SLS235" s="77"/>
      <c r="SLT235" s="77"/>
      <c r="SLU235" s="77"/>
      <c r="SLV235" s="77"/>
      <c r="SLW235" s="77"/>
      <c r="SLX235" s="77"/>
      <c r="SLY235" s="77"/>
      <c r="SLZ235" s="77"/>
      <c r="SMA235" s="77"/>
      <c r="SMB235" s="77"/>
      <c r="SMC235" s="77"/>
      <c r="SMD235" s="77"/>
      <c r="SME235" s="77"/>
      <c r="SMF235" s="77"/>
      <c r="SMG235" s="77"/>
      <c r="SMH235" s="77"/>
      <c r="SMI235" s="77"/>
      <c r="SMJ235" s="77"/>
      <c r="SMK235" s="77"/>
      <c r="SML235" s="77"/>
      <c r="SMM235" s="77"/>
      <c r="SMN235" s="77"/>
      <c r="SMO235" s="77"/>
      <c r="SMP235" s="77"/>
      <c r="SMQ235" s="77"/>
      <c r="SMR235" s="77"/>
      <c r="SMS235" s="77"/>
      <c r="SMT235" s="77"/>
      <c r="SMU235" s="77"/>
      <c r="SMV235" s="77"/>
      <c r="SMW235" s="77"/>
      <c r="SMX235" s="77"/>
      <c r="SMY235" s="77"/>
      <c r="SMZ235" s="77"/>
      <c r="SNA235" s="77"/>
      <c r="SNB235" s="77"/>
      <c r="SNC235" s="77"/>
      <c r="SND235" s="77"/>
      <c r="SNE235" s="77"/>
      <c r="SNF235" s="77"/>
      <c r="SNG235" s="77"/>
      <c r="SNH235" s="77"/>
      <c r="SNI235" s="77"/>
      <c r="SNJ235" s="77"/>
      <c r="SNK235" s="77"/>
      <c r="SNL235" s="77"/>
      <c r="SNM235" s="77"/>
      <c r="SNN235" s="77"/>
      <c r="SNO235" s="77"/>
      <c r="SNP235" s="77"/>
      <c r="SNQ235" s="77"/>
      <c r="SNR235" s="77"/>
      <c r="SNS235" s="77"/>
      <c r="SNT235" s="77"/>
      <c r="SNU235" s="77"/>
      <c r="SNV235" s="77"/>
      <c r="SNW235" s="77"/>
      <c r="SNX235" s="77"/>
      <c r="SNY235" s="77"/>
      <c r="SNZ235" s="77"/>
      <c r="SOA235" s="77"/>
      <c r="SOB235" s="77"/>
      <c r="SOC235" s="77"/>
      <c r="SOD235" s="77"/>
      <c r="SOE235" s="77"/>
      <c r="SOF235" s="77"/>
      <c r="SOG235" s="77"/>
      <c r="SOH235" s="77"/>
      <c r="SOI235" s="77"/>
      <c r="SOJ235" s="77"/>
      <c r="SOK235" s="77"/>
      <c r="SOL235" s="77"/>
      <c r="SOM235" s="77"/>
      <c r="SON235" s="77"/>
      <c r="SOO235" s="77"/>
      <c r="SOP235" s="77"/>
      <c r="SOQ235" s="77"/>
      <c r="SOR235" s="77"/>
      <c r="SOS235" s="77"/>
      <c r="SOT235" s="77"/>
      <c r="SOU235" s="77"/>
      <c r="SOV235" s="77"/>
      <c r="SOW235" s="77"/>
      <c r="SOX235" s="77"/>
      <c r="SOY235" s="77"/>
      <c r="SOZ235" s="77"/>
      <c r="SPA235" s="77"/>
      <c r="SPB235" s="77"/>
      <c r="SPC235" s="77"/>
      <c r="SPD235" s="77"/>
      <c r="SPE235" s="77"/>
      <c r="SPF235" s="77"/>
      <c r="SPG235" s="77"/>
      <c r="SPH235" s="77"/>
      <c r="SPI235" s="77"/>
      <c r="SPJ235" s="77"/>
      <c r="SPK235" s="77"/>
      <c r="SPL235" s="77"/>
      <c r="SPM235" s="77"/>
      <c r="SPN235" s="77"/>
      <c r="SPO235" s="77"/>
      <c r="SPP235" s="77"/>
      <c r="SPQ235" s="77"/>
      <c r="SPR235" s="77"/>
      <c r="SPS235" s="77"/>
      <c r="SPT235" s="77"/>
      <c r="SPU235" s="77"/>
      <c r="SPV235" s="77"/>
      <c r="SPW235" s="77"/>
      <c r="SPX235" s="77"/>
      <c r="SPY235" s="77"/>
      <c r="SPZ235" s="77"/>
      <c r="SQA235" s="77"/>
      <c r="SQB235" s="77"/>
      <c r="SQC235" s="77"/>
      <c r="SQD235" s="77"/>
      <c r="SQE235" s="77"/>
      <c r="SQF235" s="77"/>
      <c r="SQG235" s="77"/>
      <c r="SQH235" s="77"/>
      <c r="SQI235" s="77"/>
      <c r="SQJ235" s="77"/>
      <c r="SQK235" s="77"/>
      <c r="SQL235" s="77"/>
      <c r="SQM235" s="77"/>
      <c r="SQN235" s="77"/>
      <c r="SQO235" s="77"/>
      <c r="SQP235" s="77"/>
      <c r="SQQ235" s="77"/>
      <c r="SQR235" s="77"/>
      <c r="SQS235" s="77"/>
      <c r="SQT235" s="77"/>
      <c r="SQU235" s="77"/>
      <c r="SQV235" s="77"/>
      <c r="SQW235" s="77"/>
      <c r="SQX235" s="77"/>
      <c r="SQY235" s="77"/>
      <c r="SQZ235" s="77"/>
      <c r="SRA235" s="77"/>
      <c r="SRB235" s="77"/>
      <c r="SRC235" s="77"/>
      <c r="SRD235" s="77"/>
      <c r="SRE235" s="77"/>
      <c r="SRF235" s="77"/>
      <c r="SRG235" s="77"/>
      <c r="SRH235" s="77"/>
      <c r="SRI235" s="77"/>
      <c r="SRJ235" s="77"/>
      <c r="SRK235" s="77"/>
      <c r="SRL235" s="77"/>
      <c r="SRM235" s="77"/>
      <c r="SRN235" s="77"/>
      <c r="SRO235" s="77"/>
      <c r="SRP235" s="77"/>
      <c r="SRQ235" s="77"/>
      <c r="SRR235" s="77"/>
      <c r="SRS235" s="77"/>
      <c r="SRT235" s="77"/>
      <c r="SRU235" s="77"/>
      <c r="SRV235" s="77"/>
      <c r="SRW235" s="77"/>
      <c r="SRX235" s="77"/>
      <c r="SRY235" s="77"/>
      <c r="SRZ235" s="77"/>
      <c r="SSA235" s="77"/>
      <c r="SSB235" s="77"/>
      <c r="SSC235" s="77"/>
      <c r="SSD235" s="77"/>
      <c r="SSE235" s="77"/>
      <c r="SSF235" s="77"/>
      <c r="SSG235" s="77"/>
      <c r="SSH235" s="77"/>
      <c r="SSI235" s="77"/>
      <c r="SSJ235" s="77"/>
      <c r="SSK235" s="77"/>
      <c r="SSL235" s="77"/>
      <c r="SSM235" s="77"/>
      <c r="SSN235" s="77"/>
      <c r="SSO235" s="77"/>
      <c r="SSP235" s="77"/>
      <c r="SSQ235" s="77"/>
      <c r="SSR235" s="77"/>
      <c r="SSS235" s="77"/>
      <c r="SST235" s="77"/>
      <c r="SSU235" s="77"/>
      <c r="SSV235" s="77"/>
      <c r="SSW235" s="77"/>
      <c r="SSX235" s="77"/>
      <c r="SSY235" s="77"/>
      <c r="SSZ235" s="77"/>
      <c r="STA235" s="77"/>
      <c r="STB235" s="77"/>
      <c r="STC235" s="77"/>
      <c r="STD235" s="77"/>
      <c r="STE235" s="77"/>
      <c r="STF235" s="77"/>
      <c r="STG235" s="77"/>
      <c r="STH235" s="77"/>
      <c r="STI235" s="77"/>
      <c r="STJ235" s="77"/>
      <c r="STK235" s="77"/>
      <c r="STL235" s="77"/>
      <c r="STM235" s="77"/>
      <c r="STN235" s="77"/>
      <c r="STO235" s="77"/>
      <c r="STP235" s="77"/>
      <c r="STQ235" s="77"/>
      <c r="STR235" s="77"/>
      <c r="STS235" s="77"/>
      <c r="STT235" s="77"/>
      <c r="STU235" s="77"/>
      <c r="STV235" s="77"/>
      <c r="STW235" s="77"/>
      <c r="STX235" s="77"/>
      <c r="STY235" s="77"/>
      <c r="STZ235" s="77"/>
      <c r="SUA235" s="77"/>
      <c r="SUB235" s="77"/>
      <c r="SUC235" s="77"/>
      <c r="SUD235" s="77"/>
      <c r="SUE235" s="77"/>
      <c r="SUF235" s="77"/>
      <c r="SUG235" s="77"/>
      <c r="SUH235" s="77"/>
      <c r="SUI235" s="77"/>
      <c r="SUJ235" s="77"/>
      <c r="SUK235" s="77"/>
      <c r="SUL235" s="77"/>
      <c r="SUM235" s="77"/>
      <c r="SUN235" s="77"/>
      <c r="SUO235" s="77"/>
      <c r="SUP235" s="77"/>
      <c r="SUQ235" s="77"/>
      <c r="SUR235" s="77"/>
      <c r="SUS235" s="77"/>
      <c r="SUT235" s="77"/>
      <c r="SUU235" s="77"/>
      <c r="SUV235" s="77"/>
      <c r="SUW235" s="77"/>
      <c r="SUX235" s="77"/>
      <c r="SUY235" s="77"/>
      <c r="SUZ235" s="77"/>
      <c r="SVA235" s="77"/>
      <c r="SVB235" s="77"/>
      <c r="SVC235" s="77"/>
      <c r="SVD235" s="77"/>
      <c r="SVE235" s="77"/>
      <c r="SVF235" s="77"/>
      <c r="SVG235" s="77"/>
      <c r="SVH235" s="77"/>
      <c r="SVI235" s="77"/>
      <c r="SVJ235" s="77"/>
      <c r="SVK235" s="77"/>
      <c r="SVL235" s="77"/>
      <c r="SVM235" s="77"/>
      <c r="SVN235" s="77"/>
      <c r="SVO235" s="77"/>
      <c r="SVP235" s="77"/>
      <c r="SVQ235" s="77"/>
      <c r="SVR235" s="77"/>
      <c r="SVS235" s="77"/>
      <c r="SVT235" s="77"/>
      <c r="SVU235" s="77"/>
      <c r="SVV235" s="77"/>
      <c r="SVW235" s="77"/>
      <c r="SVX235" s="77"/>
      <c r="SVY235" s="77"/>
      <c r="SVZ235" s="77"/>
      <c r="SWA235" s="77"/>
      <c r="SWB235" s="77"/>
      <c r="SWC235" s="77"/>
      <c r="SWD235" s="77"/>
      <c r="SWE235" s="77"/>
      <c r="SWF235" s="77"/>
      <c r="SWG235" s="77"/>
      <c r="SWH235" s="77"/>
      <c r="SWI235" s="77"/>
      <c r="SWJ235" s="77"/>
      <c r="SWK235" s="77"/>
      <c r="SWL235" s="77"/>
      <c r="SWM235" s="77"/>
      <c r="SWN235" s="77"/>
      <c r="SWO235" s="77"/>
      <c r="SWP235" s="77"/>
      <c r="SWQ235" s="77"/>
      <c r="SWR235" s="77"/>
      <c r="SWS235" s="77"/>
      <c r="SWT235" s="77"/>
      <c r="SWU235" s="77"/>
      <c r="SWV235" s="77"/>
      <c r="SWW235" s="77"/>
      <c r="SWX235" s="77"/>
      <c r="SWY235" s="77"/>
      <c r="SWZ235" s="77"/>
      <c r="SXA235" s="77"/>
      <c r="SXB235" s="77"/>
      <c r="SXC235" s="77"/>
      <c r="SXD235" s="77"/>
      <c r="SXE235" s="77"/>
      <c r="SXF235" s="77"/>
      <c r="SXG235" s="77"/>
      <c r="SXH235" s="77"/>
      <c r="SXI235" s="77"/>
      <c r="SXJ235" s="77"/>
      <c r="SXK235" s="77"/>
      <c r="SXL235" s="77"/>
      <c r="SXM235" s="77"/>
      <c r="SXN235" s="77"/>
      <c r="SXO235" s="77"/>
      <c r="SXP235" s="77"/>
      <c r="SXQ235" s="77"/>
      <c r="SXR235" s="77"/>
      <c r="SXS235" s="77"/>
      <c r="SXT235" s="77"/>
      <c r="SXU235" s="77"/>
      <c r="SXV235" s="77"/>
      <c r="SXW235" s="77"/>
      <c r="SXX235" s="77"/>
      <c r="SXY235" s="77"/>
      <c r="SXZ235" s="77"/>
      <c r="SYA235" s="77"/>
      <c r="SYB235" s="77"/>
      <c r="SYC235" s="77"/>
      <c r="SYD235" s="77"/>
      <c r="SYE235" s="77"/>
      <c r="SYF235" s="77"/>
      <c r="SYG235" s="77"/>
      <c r="SYH235" s="77"/>
      <c r="SYI235" s="77"/>
      <c r="SYJ235" s="77"/>
      <c r="SYK235" s="77"/>
      <c r="SYL235" s="77"/>
      <c r="SYM235" s="77"/>
      <c r="SYN235" s="77"/>
      <c r="SYO235" s="77"/>
      <c r="SYP235" s="77"/>
      <c r="SYQ235" s="77"/>
      <c r="SYR235" s="77"/>
      <c r="SYS235" s="77"/>
      <c r="SYT235" s="77"/>
      <c r="SYU235" s="77"/>
      <c r="SYV235" s="77"/>
      <c r="SYW235" s="77"/>
      <c r="SYX235" s="77"/>
      <c r="SYY235" s="77"/>
      <c r="SYZ235" s="77"/>
      <c r="SZA235" s="77"/>
      <c r="SZB235" s="77"/>
      <c r="SZC235" s="77"/>
      <c r="SZD235" s="77"/>
      <c r="SZE235" s="77"/>
      <c r="SZF235" s="77"/>
      <c r="SZG235" s="77"/>
      <c r="SZH235" s="77"/>
      <c r="SZI235" s="77"/>
      <c r="SZJ235" s="77"/>
      <c r="SZK235" s="77"/>
      <c r="SZL235" s="77"/>
      <c r="SZM235" s="77"/>
      <c r="SZN235" s="77"/>
      <c r="SZO235" s="77"/>
      <c r="SZP235" s="77"/>
      <c r="SZQ235" s="77"/>
      <c r="SZR235" s="77"/>
      <c r="SZS235" s="77"/>
      <c r="SZT235" s="77"/>
      <c r="SZU235" s="77"/>
      <c r="SZV235" s="77"/>
      <c r="SZW235" s="77"/>
      <c r="SZX235" s="77"/>
      <c r="SZY235" s="77"/>
      <c r="SZZ235" s="77"/>
      <c r="TAA235" s="77"/>
      <c r="TAB235" s="77"/>
      <c r="TAC235" s="77"/>
      <c r="TAD235" s="77"/>
      <c r="TAE235" s="77"/>
      <c r="TAF235" s="77"/>
      <c r="TAG235" s="77"/>
      <c r="TAH235" s="77"/>
      <c r="TAI235" s="77"/>
      <c r="TAJ235" s="77"/>
      <c r="TAK235" s="77"/>
      <c r="TAL235" s="77"/>
      <c r="TAM235" s="77"/>
      <c r="TAN235" s="77"/>
      <c r="TAO235" s="77"/>
      <c r="TAP235" s="77"/>
      <c r="TAQ235" s="77"/>
      <c r="TAR235" s="77"/>
      <c r="TAS235" s="77"/>
      <c r="TAT235" s="77"/>
      <c r="TAU235" s="77"/>
      <c r="TAV235" s="77"/>
      <c r="TAW235" s="77"/>
      <c r="TAX235" s="77"/>
      <c r="TAY235" s="77"/>
      <c r="TAZ235" s="77"/>
      <c r="TBA235" s="77"/>
      <c r="TBB235" s="77"/>
      <c r="TBC235" s="77"/>
      <c r="TBD235" s="77"/>
      <c r="TBE235" s="77"/>
      <c r="TBF235" s="77"/>
      <c r="TBG235" s="77"/>
      <c r="TBH235" s="77"/>
      <c r="TBI235" s="77"/>
      <c r="TBJ235" s="77"/>
      <c r="TBK235" s="77"/>
      <c r="TBL235" s="77"/>
      <c r="TBM235" s="77"/>
      <c r="TBN235" s="77"/>
      <c r="TBO235" s="77"/>
      <c r="TBP235" s="77"/>
      <c r="TBQ235" s="77"/>
      <c r="TBR235" s="77"/>
      <c r="TBS235" s="77"/>
      <c r="TBT235" s="77"/>
      <c r="TBU235" s="77"/>
      <c r="TBV235" s="77"/>
      <c r="TBW235" s="77"/>
      <c r="TBX235" s="77"/>
      <c r="TBY235" s="77"/>
      <c r="TBZ235" s="77"/>
      <c r="TCA235" s="77"/>
      <c r="TCB235" s="77"/>
      <c r="TCC235" s="77"/>
      <c r="TCD235" s="77"/>
      <c r="TCE235" s="77"/>
      <c r="TCF235" s="77"/>
      <c r="TCG235" s="77"/>
      <c r="TCH235" s="77"/>
      <c r="TCI235" s="77"/>
      <c r="TCJ235" s="77"/>
      <c r="TCK235" s="77"/>
      <c r="TCL235" s="77"/>
      <c r="TCM235" s="77"/>
      <c r="TCN235" s="77"/>
      <c r="TCO235" s="77"/>
      <c r="TCP235" s="77"/>
      <c r="TCQ235" s="77"/>
      <c r="TCR235" s="77"/>
      <c r="TCS235" s="77"/>
      <c r="TCT235" s="77"/>
      <c r="TCU235" s="77"/>
      <c r="TCV235" s="77"/>
      <c r="TCW235" s="77"/>
      <c r="TCX235" s="77"/>
      <c r="TCY235" s="77"/>
      <c r="TCZ235" s="77"/>
      <c r="TDA235" s="77"/>
      <c r="TDB235" s="77"/>
      <c r="TDC235" s="77"/>
      <c r="TDD235" s="77"/>
      <c r="TDE235" s="77"/>
      <c r="TDF235" s="77"/>
      <c r="TDG235" s="77"/>
      <c r="TDH235" s="77"/>
      <c r="TDI235" s="77"/>
      <c r="TDJ235" s="77"/>
      <c r="TDK235" s="77"/>
      <c r="TDL235" s="77"/>
      <c r="TDM235" s="77"/>
      <c r="TDN235" s="77"/>
      <c r="TDO235" s="77"/>
      <c r="TDP235" s="77"/>
      <c r="TDQ235" s="77"/>
      <c r="TDR235" s="77"/>
      <c r="TDS235" s="77"/>
      <c r="TDT235" s="77"/>
      <c r="TDU235" s="77"/>
      <c r="TDV235" s="77"/>
      <c r="TDW235" s="77"/>
      <c r="TDX235" s="77"/>
      <c r="TDY235" s="77"/>
      <c r="TDZ235" s="77"/>
      <c r="TEA235" s="77"/>
      <c r="TEB235" s="77"/>
      <c r="TEC235" s="77"/>
      <c r="TED235" s="77"/>
      <c r="TEE235" s="77"/>
      <c r="TEF235" s="77"/>
      <c r="TEG235" s="77"/>
      <c r="TEH235" s="77"/>
      <c r="TEI235" s="77"/>
      <c r="TEJ235" s="77"/>
      <c r="TEK235" s="77"/>
      <c r="TEL235" s="77"/>
      <c r="TEM235" s="77"/>
      <c r="TEN235" s="77"/>
      <c r="TEO235" s="77"/>
      <c r="TEP235" s="77"/>
      <c r="TEQ235" s="77"/>
      <c r="TER235" s="77"/>
      <c r="TES235" s="77"/>
      <c r="TET235" s="77"/>
      <c r="TEU235" s="77"/>
      <c r="TEV235" s="77"/>
      <c r="TEW235" s="77"/>
      <c r="TEX235" s="77"/>
      <c r="TEY235" s="77"/>
      <c r="TEZ235" s="77"/>
      <c r="TFA235" s="77"/>
      <c r="TFB235" s="77"/>
      <c r="TFC235" s="77"/>
      <c r="TFD235" s="77"/>
      <c r="TFE235" s="77"/>
      <c r="TFF235" s="77"/>
      <c r="TFG235" s="77"/>
      <c r="TFH235" s="77"/>
      <c r="TFI235" s="77"/>
      <c r="TFJ235" s="77"/>
      <c r="TFK235" s="77"/>
      <c r="TFL235" s="77"/>
      <c r="TFM235" s="77"/>
      <c r="TFN235" s="77"/>
      <c r="TFO235" s="77"/>
      <c r="TFP235" s="77"/>
      <c r="TFQ235" s="77"/>
      <c r="TFR235" s="77"/>
      <c r="TFS235" s="77"/>
      <c r="TFT235" s="77"/>
      <c r="TFU235" s="77"/>
      <c r="TFV235" s="77"/>
      <c r="TFW235" s="77"/>
      <c r="TFX235" s="77"/>
      <c r="TFY235" s="77"/>
      <c r="TFZ235" s="77"/>
      <c r="TGA235" s="77"/>
      <c r="TGB235" s="77"/>
      <c r="TGC235" s="77"/>
      <c r="TGD235" s="77"/>
      <c r="TGE235" s="77"/>
      <c r="TGF235" s="77"/>
      <c r="TGG235" s="77"/>
      <c r="TGH235" s="77"/>
      <c r="TGI235" s="77"/>
      <c r="TGJ235" s="77"/>
      <c r="TGK235" s="77"/>
      <c r="TGL235" s="77"/>
      <c r="TGM235" s="77"/>
      <c r="TGN235" s="77"/>
      <c r="TGO235" s="77"/>
      <c r="TGP235" s="77"/>
      <c r="TGQ235" s="77"/>
      <c r="TGR235" s="77"/>
      <c r="TGS235" s="77"/>
      <c r="TGT235" s="77"/>
      <c r="TGU235" s="77"/>
      <c r="TGV235" s="77"/>
      <c r="TGW235" s="77"/>
      <c r="TGX235" s="77"/>
      <c r="TGY235" s="77"/>
      <c r="TGZ235" s="77"/>
      <c r="THA235" s="77"/>
      <c r="THB235" s="77"/>
      <c r="THC235" s="77"/>
      <c r="THD235" s="77"/>
      <c r="THE235" s="77"/>
      <c r="THF235" s="77"/>
      <c r="THG235" s="77"/>
      <c r="THH235" s="77"/>
      <c r="THI235" s="77"/>
      <c r="THJ235" s="77"/>
      <c r="THK235" s="77"/>
      <c r="THL235" s="77"/>
      <c r="THM235" s="77"/>
      <c r="THN235" s="77"/>
      <c r="THO235" s="77"/>
      <c r="THP235" s="77"/>
      <c r="THQ235" s="77"/>
      <c r="THR235" s="77"/>
      <c r="THS235" s="77"/>
      <c r="THT235" s="77"/>
      <c r="THU235" s="77"/>
      <c r="THV235" s="77"/>
      <c r="THW235" s="77"/>
      <c r="THX235" s="77"/>
      <c r="THY235" s="77"/>
      <c r="THZ235" s="77"/>
      <c r="TIA235" s="77"/>
      <c r="TIB235" s="77"/>
      <c r="TIC235" s="77"/>
      <c r="TID235" s="77"/>
      <c r="TIE235" s="77"/>
      <c r="TIF235" s="77"/>
      <c r="TIG235" s="77"/>
      <c r="TIH235" s="77"/>
      <c r="TII235" s="77"/>
      <c r="TIJ235" s="77"/>
      <c r="TIK235" s="77"/>
      <c r="TIL235" s="77"/>
      <c r="TIM235" s="77"/>
      <c r="TIN235" s="77"/>
      <c r="TIO235" s="77"/>
      <c r="TIP235" s="77"/>
      <c r="TIQ235" s="77"/>
      <c r="TIR235" s="77"/>
      <c r="TIS235" s="77"/>
      <c r="TIT235" s="77"/>
      <c r="TIU235" s="77"/>
      <c r="TIV235" s="77"/>
      <c r="TIW235" s="77"/>
      <c r="TIX235" s="77"/>
      <c r="TIY235" s="77"/>
      <c r="TIZ235" s="77"/>
      <c r="TJA235" s="77"/>
      <c r="TJB235" s="77"/>
      <c r="TJC235" s="77"/>
      <c r="TJD235" s="77"/>
      <c r="TJE235" s="77"/>
      <c r="TJF235" s="77"/>
      <c r="TJG235" s="77"/>
      <c r="TJH235" s="77"/>
      <c r="TJI235" s="77"/>
      <c r="TJJ235" s="77"/>
      <c r="TJK235" s="77"/>
      <c r="TJL235" s="77"/>
      <c r="TJM235" s="77"/>
      <c r="TJN235" s="77"/>
      <c r="TJO235" s="77"/>
      <c r="TJP235" s="77"/>
      <c r="TJQ235" s="77"/>
      <c r="TJR235" s="77"/>
      <c r="TJS235" s="77"/>
      <c r="TJT235" s="77"/>
      <c r="TJU235" s="77"/>
      <c r="TJV235" s="77"/>
      <c r="TJW235" s="77"/>
      <c r="TJX235" s="77"/>
      <c r="TJY235" s="77"/>
      <c r="TJZ235" s="77"/>
      <c r="TKA235" s="77"/>
      <c r="TKB235" s="77"/>
      <c r="TKC235" s="77"/>
      <c r="TKD235" s="77"/>
      <c r="TKE235" s="77"/>
      <c r="TKF235" s="77"/>
      <c r="TKG235" s="77"/>
      <c r="TKH235" s="77"/>
      <c r="TKI235" s="77"/>
      <c r="TKJ235" s="77"/>
      <c r="TKK235" s="77"/>
      <c r="TKL235" s="77"/>
      <c r="TKM235" s="77"/>
      <c r="TKN235" s="77"/>
      <c r="TKO235" s="77"/>
      <c r="TKP235" s="77"/>
      <c r="TKQ235" s="77"/>
      <c r="TKR235" s="77"/>
      <c r="TKS235" s="77"/>
      <c r="TKT235" s="77"/>
      <c r="TKU235" s="77"/>
      <c r="TKV235" s="77"/>
      <c r="TKW235" s="77"/>
      <c r="TKX235" s="77"/>
      <c r="TKY235" s="77"/>
      <c r="TKZ235" s="77"/>
      <c r="TLA235" s="77"/>
      <c r="TLB235" s="77"/>
      <c r="TLC235" s="77"/>
      <c r="TLD235" s="77"/>
      <c r="TLE235" s="77"/>
      <c r="TLF235" s="77"/>
      <c r="TLG235" s="77"/>
      <c r="TLH235" s="77"/>
      <c r="TLI235" s="77"/>
      <c r="TLJ235" s="77"/>
      <c r="TLK235" s="77"/>
      <c r="TLL235" s="77"/>
      <c r="TLM235" s="77"/>
      <c r="TLN235" s="77"/>
      <c r="TLO235" s="77"/>
      <c r="TLP235" s="77"/>
      <c r="TLQ235" s="77"/>
      <c r="TLR235" s="77"/>
      <c r="TLS235" s="77"/>
      <c r="TLT235" s="77"/>
      <c r="TLU235" s="77"/>
      <c r="TLV235" s="77"/>
      <c r="TLW235" s="77"/>
      <c r="TLX235" s="77"/>
      <c r="TLY235" s="77"/>
      <c r="TLZ235" s="77"/>
      <c r="TMA235" s="77"/>
      <c r="TMB235" s="77"/>
      <c r="TMC235" s="77"/>
      <c r="TMD235" s="77"/>
      <c r="TME235" s="77"/>
      <c r="TMF235" s="77"/>
      <c r="TMG235" s="77"/>
      <c r="TMH235" s="77"/>
      <c r="TMI235" s="77"/>
      <c r="TMJ235" s="77"/>
      <c r="TMK235" s="77"/>
      <c r="TML235" s="77"/>
      <c r="TMM235" s="77"/>
      <c r="TMN235" s="77"/>
      <c r="TMO235" s="77"/>
      <c r="TMP235" s="77"/>
      <c r="TMQ235" s="77"/>
      <c r="TMR235" s="77"/>
      <c r="TMS235" s="77"/>
      <c r="TMT235" s="77"/>
      <c r="TMU235" s="77"/>
      <c r="TMV235" s="77"/>
      <c r="TMW235" s="77"/>
      <c r="TMX235" s="77"/>
      <c r="TMY235" s="77"/>
      <c r="TMZ235" s="77"/>
      <c r="TNA235" s="77"/>
      <c r="TNB235" s="77"/>
      <c r="TNC235" s="77"/>
      <c r="TND235" s="77"/>
      <c r="TNE235" s="77"/>
      <c r="TNF235" s="77"/>
      <c r="TNG235" s="77"/>
      <c r="TNH235" s="77"/>
      <c r="TNI235" s="77"/>
      <c r="TNJ235" s="77"/>
      <c r="TNK235" s="77"/>
      <c r="TNL235" s="77"/>
      <c r="TNM235" s="77"/>
      <c r="TNN235" s="77"/>
      <c r="TNO235" s="77"/>
      <c r="TNP235" s="77"/>
      <c r="TNQ235" s="77"/>
      <c r="TNR235" s="77"/>
      <c r="TNS235" s="77"/>
      <c r="TNT235" s="77"/>
      <c r="TNU235" s="77"/>
      <c r="TNV235" s="77"/>
      <c r="TNW235" s="77"/>
      <c r="TNX235" s="77"/>
      <c r="TNY235" s="77"/>
      <c r="TNZ235" s="77"/>
      <c r="TOA235" s="77"/>
      <c r="TOB235" s="77"/>
      <c r="TOC235" s="77"/>
      <c r="TOD235" s="77"/>
      <c r="TOE235" s="77"/>
      <c r="TOF235" s="77"/>
      <c r="TOG235" s="77"/>
      <c r="TOH235" s="77"/>
      <c r="TOI235" s="77"/>
      <c r="TOJ235" s="77"/>
      <c r="TOK235" s="77"/>
      <c r="TOL235" s="77"/>
      <c r="TOM235" s="77"/>
      <c r="TON235" s="77"/>
      <c r="TOO235" s="77"/>
      <c r="TOP235" s="77"/>
      <c r="TOQ235" s="77"/>
      <c r="TOR235" s="77"/>
      <c r="TOS235" s="77"/>
      <c r="TOT235" s="77"/>
      <c r="TOU235" s="77"/>
      <c r="TOV235" s="77"/>
      <c r="TOW235" s="77"/>
      <c r="TOX235" s="77"/>
      <c r="TOY235" s="77"/>
      <c r="TOZ235" s="77"/>
      <c r="TPA235" s="77"/>
      <c r="TPB235" s="77"/>
      <c r="TPC235" s="77"/>
      <c r="TPD235" s="77"/>
      <c r="TPE235" s="77"/>
      <c r="TPF235" s="77"/>
      <c r="TPG235" s="77"/>
      <c r="TPH235" s="77"/>
      <c r="TPI235" s="77"/>
      <c r="TPJ235" s="77"/>
      <c r="TPK235" s="77"/>
      <c r="TPL235" s="77"/>
      <c r="TPM235" s="77"/>
      <c r="TPN235" s="77"/>
      <c r="TPO235" s="77"/>
      <c r="TPP235" s="77"/>
      <c r="TPQ235" s="77"/>
      <c r="TPR235" s="77"/>
      <c r="TPS235" s="77"/>
      <c r="TPT235" s="77"/>
      <c r="TPU235" s="77"/>
      <c r="TPV235" s="77"/>
      <c r="TPW235" s="77"/>
      <c r="TPX235" s="77"/>
      <c r="TPY235" s="77"/>
      <c r="TPZ235" s="77"/>
      <c r="TQA235" s="77"/>
      <c r="TQB235" s="77"/>
      <c r="TQC235" s="77"/>
      <c r="TQD235" s="77"/>
      <c r="TQE235" s="77"/>
      <c r="TQF235" s="77"/>
      <c r="TQG235" s="77"/>
      <c r="TQH235" s="77"/>
      <c r="TQI235" s="77"/>
      <c r="TQJ235" s="77"/>
      <c r="TQK235" s="77"/>
      <c r="TQL235" s="77"/>
      <c r="TQM235" s="77"/>
      <c r="TQN235" s="77"/>
      <c r="TQO235" s="77"/>
      <c r="TQP235" s="77"/>
      <c r="TQQ235" s="77"/>
      <c r="TQR235" s="77"/>
      <c r="TQS235" s="77"/>
      <c r="TQT235" s="77"/>
      <c r="TQU235" s="77"/>
      <c r="TQV235" s="77"/>
      <c r="TQW235" s="77"/>
      <c r="TQX235" s="77"/>
      <c r="TQY235" s="77"/>
      <c r="TQZ235" s="77"/>
      <c r="TRA235" s="77"/>
      <c r="TRB235" s="77"/>
      <c r="TRC235" s="77"/>
      <c r="TRD235" s="77"/>
      <c r="TRE235" s="77"/>
      <c r="TRF235" s="77"/>
      <c r="TRG235" s="77"/>
      <c r="TRH235" s="77"/>
      <c r="TRI235" s="77"/>
      <c r="TRJ235" s="77"/>
      <c r="TRK235" s="77"/>
      <c r="TRL235" s="77"/>
      <c r="TRM235" s="77"/>
      <c r="TRN235" s="77"/>
      <c r="TRO235" s="77"/>
      <c r="TRP235" s="77"/>
      <c r="TRQ235" s="77"/>
      <c r="TRR235" s="77"/>
      <c r="TRS235" s="77"/>
      <c r="TRT235" s="77"/>
      <c r="TRU235" s="77"/>
      <c r="TRV235" s="77"/>
      <c r="TRW235" s="77"/>
      <c r="TRX235" s="77"/>
      <c r="TRY235" s="77"/>
      <c r="TRZ235" s="77"/>
      <c r="TSA235" s="77"/>
      <c r="TSB235" s="77"/>
      <c r="TSC235" s="77"/>
      <c r="TSD235" s="77"/>
      <c r="TSE235" s="77"/>
      <c r="TSF235" s="77"/>
      <c r="TSG235" s="77"/>
      <c r="TSH235" s="77"/>
      <c r="TSI235" s="77"/>
      <c r="TSJ235" s="77"/>
      <c r="TSK235" s="77"/>
      <c r="TSL235" s="77"/>
      <c r="TSM235" s="77"/>
      <c r="TSN235" s="77"/>
      <c r="TSO235" s="77"/>
      <c r="TSP235" s="77"/>
      <c r="TSQ235" s="77"/>
      <c r="TSR235" s="77"/>
      <c r="TSS235" s="77"/>
      <c r="TST235" s="77"/>
      <c r="TSU235" s="77"/>
      <c r="TSV235" s="77"/>
      <c r="TSW235" s="77"/>
      <c r="TSX235" s="77"/>
      <c r="TSY235" s="77"/>
      <c r="TSZ235" s="77"/>
      <c r="TTA235" s="77"/>
      <c r="TTB235" s="77"/>
      <c r="TTC235" s="77"/>
      <c r="TTD235" s="77"/>
      <c r="TTE235" s="77"/>
      <c r="TTF235" s="77"/>
      <c r="TTG235" s="77"/>
      <c r="TTH235" s="77"/>
      <c r="TTI235" s="77"/>
      <c r="TTJ235" s="77"/>
      <c r="TTK235" s="77"/>
      <c r="TTL235" s="77"/>
      <c r="TTM235" s="77"/>
      <c r="TTN235" s="77"/>
      <c r="TTO235" s="77"/>
      <c r="TTP235" s="77"/>
      <c r="TTQ235" s="77"/>
      <c r="TTR235" s="77"/>
      <c r="TTS235" s="77"/>
      <c r="TTT235" s="77"/>
      <c r="TTU235" s="77"/>
      <c r="TTV235" s="77"/>
      <c r="TTW235" s="77"/>
      <c r="TTX235" s="77"/>
      <c r="TTY235" s="77"/>
      <c r="TTZ235" s="77"/>
      <c r="TUA235" s="77"/>
      <c r="TUB235" s="77"/>
      <c r="TUC235" s="77"/>
      <c r="TUD235" s="77"/>
      <c r="TUE235" s="77"/>
      <c r="TUF235" s="77"/>
      <c r="TUG235" s="77"/>
      <c r="TUH235" s="77"/>
      <c r="TUI235" s="77"/>
      <c r="TUJ235" s="77"/>
      <c r="TUK235" s="77"/>
      <c r="TUL235" s="77"/>
      <c r="TUM235" s="77"/>
      <c r="TUN235" s="77"/>
      <c r="TUO235" s="77"/>
      <c r="TUP235" s="77"/>
      <c r="TUQ235" s="77"/>
      <c r="TUR235" s="77"/>
      <c r="TUS235" s="77"/>
      <c r="TUT235" s="77"/>
      <c r="TUU235" s="77"/>
      <c r="TUV235" s="77"/>
      <c r="TUW235" s="77"/>
      <c r="TUX235" s="77"/>
      <c r="TUY235" s="77"/>
      <c r="TUZ235" s="77"/>
      <c r="TVA235" s="77"/>
      <c r="TVB235" s="77"/>
      <c r="TVC235" s="77"/>
      <c r="TVD235" s="77"/>
      <c r="TVE235" s="77"/>
      <c r="TVF235" s="77"/>
      <c r="TVG235" s="77"/>
      <c r="TVH235" s="77"/>
      <c r="TVI235" s="77"/>
      <c r="TVJ235" s="77"/>
      <c r="TVK235" s="77"/>
      <c r="TVL235" s="77"/>
      <c r="TVM235" s="77"/>
      <c r="TVN235" s="77"/>
      <c r="TVO235" s="77"/>
      <c r="TVP235" s="77"/>
      <c r="TVQ235" s="77"/>
      <c r="TVR235" s="77"/>
      <c r="TVS235" s="77"/>
      <c r="TVT235" s="77"/>
      <c r="TVU235" s="77"/>
      <c r="TVV235" s="77"/>
      <c r="TVW235" s="77"/>
      <c r="TVX235" s="77"/>
      <c r="TVY235" s="77"/>
      <c r="TVZ235" s="77"/>
      <c r="TWA235" s="77"/>
      <c r="TWB235" s="77"/>
      <c r="TWC235" s="77"/>
      <c r="TWD235" s="77"/>
      <c r="TWE235" s="77"/>
      <c r="TWF235" s="77"/>
      <c r="TWG235" s="77"/>
      <c r="TWH235" s="77"/>
      <c r="TWI235" s="77"/>
      <c r="TWJ235" s="77"/>
      <c r="TWK235" s="77"/>
      <c r="TWL235" s="77"/>
      <c r="TWM235" s="77"/>
      <c r="TWN235" s="77"/>
      <c r="TWO235" s="77"/>
      <c r="TWP235" s="77"/>
      <c r="TWQ235" s="77"/>
      <c r="TWR235" s="77"/>
      <c r="TWS235" s="77"/>
      <c r="TWT235" s="77"/>
      <c r="TWU235" s="77"/>
      <c r="TWV235" s="77"/>
      <c r="TWW235" s="77"/>
      <c r="TWX235" s="77"/>
      <c r="TWY235" s="77"/>
      <c r="TWZ235" s="77"/>
      <c r="TXA235" s="77"/>
      <c r="TXB235" s="77"/>
      <c r="TXC235" s="77"/>
      <c r="TXD235" s="77"/>
      <c r="TXE235" s="77"/>
      <c r="TXF235" s="77"/>
      <c r="TXG235" s="77"/>
      <c r="TXH235" s="77"/>
      <c r="TXI235" s="77"/>
      <c r="TXJ235" s="77"/>
      <c r="TXK235" s="77"/>
      <c r="TXL235" s="77"/>
      <c r="TXM235" s="77"/>
      <c r="TXN235" s="77"/>
      <c r="TXO235" s="77"/>
      <c r="TXP235" s="77"/>
      <c r="TXQ235" s="77"/>
      <c r="TXR235" s="77"/>
      <c r="TXS235" s="77"/>
      <c r="TXT235" s="77"/>
      <c r="TXU235" s="77"/>
      <c r="TXV235" s="77"/>
      <c r="TXW235" s="77"/>
      <c r="TXX235" s="77"/>
      <c r="TXY235" s="77"/>
      <c r="TXZ235" s="77"/>
      <c r="TYA235" s="77"/>
      <c r="TYB235" s="77"/>
      <c r="TYC235" s="77"/>
      <c r="TYD235" s="77"/>
      <c r="TYE235" s="77"/>
      <c r="TYF235" s="77"/>
      <c r="TYG235" s="77"/>
      <c r="TYH235" s="77"/>
      <c r="TYI235" s="77"/>
      <c r="TYJ235" s="77"/>
      <c r="TYK235" s="77"/>
      <c r="TYL235" s="77"/>
      <c r="TYM235" s="77"/>
      <c r="TYN235" s="77"/>
      <c r="TYO235" s="77"/>
      <c r="TYP235" s="77"/>
      <c r="TYQ235" s="77"/>
      <c r="TYR235" s="77"/>
      <c r="TYS235" s="77"/>
      <c r="TYT235" s="77"/>
      <c r="TYU235" s="77"/>
      <c r="TYV235" s="77"/>
      <c r="TYW235" s="77"/>
      <c r="TYX235" s="77"/>
      <c r="TYY235" s="77"/>
      <c r="TYZ235" s="77"/>
      <c r="TZA235" s="77"/>
      <c r="TZB235" s="77"/>
      <c r="TZC235" s="77"/>
      <c r="TZD235" s="77"/>
      <c r="TZE235" s="77"/>
      <c r="TZF235" s="77"/>
      <c r="TZG235" s="77"/>
      <c r="TZH235" s="77"/>
      <c r="TZI235" s="77"/>
      <c r="TZJ235" s="77"/>
      <c r="TZK235" s="77"/>
      <c r="TZL235" s="77"/>
      <c r="TZM235" s="77"/>
      <c r="TZN235" s="77"/>
      <c r="TZO235" s="77"/>
      <c r="TZP235" s="77"/>
      <c r="TZQ235" s="77"/>
      <c r="TZR235" s="77"/>
      <c r="TZS235" s="77"/>
      <c r="TZT235" s="77"/>
      <c r="TZU235" s="77"/>
      <c r="TZV235" s="77"/>
      <c r="TZW235" s="77"/>
      <c r="TZX235" s="77"/>
      <c r="TZY235" s="77"/>
      <c r="TZZ235" s="77"/>
      <c r="UAA235" s="77"/>
      <c r="UAB235" s="77"/>
      <c r="UAC235" s="77"/>
      <c r="UAD235" s="77"/>
      <c r="UAE235" s="77"/>
      <c r="UAF235" s="77"/>
      <c r="UAG235" s="77"/>
      <c r="UAH235" s="77"/>
      <c r="UAI235" s="77"/>
      <c r="UAJ235" s="77"/>
      <c r="UAK235" s="77"/>
      <c r="UAL235" s="77"/>
      <c r="UAM235" s="77"/>
      <c r="UAN235" s="77"/>
      <c r="UAO235" s="77"/>
      <c r="UAP235" s="77"/>
      <c r="UAQ235" s="77"/>
      <c r="UAR235" s="77"/>
      <c r="UAS235" s="77"/>
      <c r="UAT235" s="77"/>
      <c r="UAU235" s="77"/>
      <c r="UAV235" s="77"/>
      <c r="UAW235" s="77"/>
      <c r="UAX235" s="77"/>
      <c r="UAY235" s="77"/>
      <c r="UAZ235" s="77"/>
      <c r="UBA235" s="77"/>
      <c r="UBB235" s="77"/>
      <c r="UBC235" s="77"/>
      <c r="UBD235" s="77"/>
      <c r="UBE235" s="77"/>
      <c r="UBF235" s="77"/>
      <c r="UBG235" s="77"/>
      <c r="UBH235" s="77"/>
      <c r="UBI235" s="77"/>
      <c r="UBJ235" s="77"/>
      <c r="UBK235" s="77"/>
      <c r="UBL235" s="77"/>
      <c r="UBM235" s="77"/>
      <c r="UBN235" s="77"/>
      <c r="UBO235" s="77"/>
      <c r="UBP235" s="77"/>
      <c r="UBQ235" s="77"/>
      <c r="UBR235" s="77"/>
      <c r="UBS235" s="77"/>
      <c r="UBT235" s="77"/>
      <c r="UBU235" s="77"/>
      <c r="UBV235" s="77"/>
      <c r="UBW235" s="77"/>
      <c r="UBX235" s="77"/>
      <c r="UBY235" s="77"/>
      <c r="UBZ235" s="77"/>
      <c r="UCA235" s="77"/>
      <c r="UCB235" s="77"/>
      <c r="UCC235" s="77"/>
      <c r="UCD235" s="77"/>
      <c r="UCE235" s="77"/>
      <c r="UCF235" s="77"/>
      <c r="UCG235" s="77"/>
      <c r="UCH235" s="77"/>
      <c r="UCI235" s="77"/>
      <c r="UCJ235" s="77"/>
      <c r="UCK235" s="77"/>
      <c r="UCL235" s="77"/>
      <c r="UCM235" s="77"/>
      <c r="UCN235" s="77"/>
      <c r="UCO235" s="77"/>
      <c r="UCP235" s="77"/>
      <c r="UCQ235" s="77"/>
      <c r="UCR235" s="77"/>
      <c r="UCS235" s="77"/>
      <c r="UCT235" s="77"/>
      <c r="UCU235" s="77"/>
      <c r="UCV235" s="77"/>
      <c r="UCW235" s="77"/>
      <c r="UCX235" s="77"/>
      <c r="UCY235" s="77"/>
      <c r="UCZ235" s="77"/>
      <c r="UDA235" s="77"/>
      <c r="UDB235" s="77"/>
      <c r="UDC235" s="77"/>
      <c r="UDD235" s="77"/>
      <c r="UDE235" s="77"/>
      <c r="UDF235" s="77"/>
      <c r="UDG235" s="77"/>
      <c r="UDH235" s="77"/>
      <c r="UDI235" s="77"/>
      <c r="UDJ235" s="77"/>
      <c r="UDK235" s="77"/>
      <c r="UDL235" s="77"/>
      <c r="UDM235" s="77"/>
      <c r="UDN235" s="77"/>
      <c r="UDO235" s="77"/>
      <c r="UDP235" s="77"/>
      <c r="UDQ235" s="77"/>
      <c r="UDR235" s="77"/>
      <c r="UDS235" s="77"/>
      <c r="UDT235" s="77"/>
      <c r="UDU235" s="77"/>
      <c r="UDV235" s="77"/>
      <c r="UDW235" s="77"/>
      <c r="UDX235" s="77"/>
      <c r="UDY235" s="77"/>
      <c r="UDZ235" s="77"/>
      <c r="UEA235" s="77"/>
      <c r="UEB235" s="77"/>
      <c r="UEC235" s="77"/>
      <c r="UED235" s="77"/>
      <c r="UEE235" s="77"/>
      <c r="UEF235" s="77"/>
      <c r="UEG235" s="77"/>
      <c r="UEH235" s="77"/>
      <c r="UEI235" s="77"/>
      <c r="UEJ235" s="77"/>
      <c r="UEK235" s="77"/>
      <c r="UEL235" s="77"/>
      <c r="UEM235" s="77"/>
      <c r="UEN235" s="77"/>
      <c r="UEO235" s="77"/>
      <c r="UEP235" s="77"/>
      <c r="UEQ235" s="77"/>
      <c r="UER235" s="77"/>
      <c r="UES235" s="77"/>
      <c r="UET235" s="77"/>
      <c r="UEU235" s="77"/>
      <c r="UEV235" s="77"/>
      <c r="UEW235" s="77"/>
      <c r="UEX235" s="77"/>
      <c r="UEY235" s="77"/>
      <c r="UEZ235" s="77"/>
      <c r="UFA235" s="77"/>
      <c r="UFB235" s="77"/>
      <c r="UFC235" s="77"/>
      <c r="UFD235" s="77"/>
      <c r="UFE235" s="77"/>
      <c r="UFF235" s="77"/>
      <c r="UFG235" s="77"/>
      <c r="UFH235" s="77"/>
      <c r="UFI235" s="77"/>
      <c r="UFJ235" s="77"/>
      <c r="UFK235" s="77"/>
      <c r="UFL235" s="77"/>
      <c r="UFM235" s="77"/>
      <c r="UFN235" s="77"/>
      <c r="UFO235" s="77"/>
      <c r="UFP235" s="77"/>
      <c r="UFQ235" s="77"/>
      <c r="UFR235" s="77"/>
      <c r="UFS235" s="77"/>
      <c r="UFT235" s="77"/>
      <c r="UFU235" s="77"/>
      <c r="UFV235" s="77"/>
      <c r="UFW235" s="77"/>
      <c r="UFX235" s="77"/>
      <c r="UFY235" s="77"/>
      <c r="UFZ235" s="77"/>
      <c r="UGA235" s="77"/>
      <c r="UGB235" s="77"/>
      <c r="UGC235" s="77"/>
      <c r="UGD235" s="77"/>
      <c r="UGE235" s="77"/>
      <c r="UGF235" s="77"/>
      <c r="UGG235" s="77"/>
      <c r="UGH235" s="77"/>
      <c r="UGI235" s="77"/>
      <c r="UGJ235" s="77"/>
      <c r="UGK235" s="77"/>
      <c r="UGL235" s="77"/>
      <c r="UGM235" s="77"/>
      <c r="UGN235" s="77"/>
      <c r="UGO235" s="77"/>
      <c r="UGP235" s="77"/>
      <c r="UGQ235" s="77"/>
      <c r="UGR235" s="77"/>
      <c r="UGS235" s="77"/>
      <c r="UGT235" s="77"/>
      <c r="UGU235" s="77"/>
      <c r="UGV235" s="77"/>
      <c r="UGW235" s="77"/>
      <c r="UGX235" s="77"/>
      <c r="UGY235" s="77"/>
      <c r="UGZ235" s="77"/>
      <c r="UHA235" s="77"/>
      <c r="UHB235" s="77"/>
      <c r="UHC235" s="77"/>
      <c r="UHD235" s="77"/>
      <c r="UHE235" s="77"/>
      <c r="UHF235" s="77"/>
      <c r="UHG235" s="77"/>
      <c r="UHH235" s="77"/>
      <c r="UHI235" s="77"/>
      <c r="UHJ235" s="77"/>
      <c r="UHK235" s="77"/>
      <c r="UHL235" s="77"/>
      <c r="UHM235" s="77"/>
      <c r="UHN235" s="77"/>
      <c r="UHO235" s="77"/>
      <c r="UHP235" s="77"/>
      <c r="UHQ235" s="77"/>
      <c r="UHR235" s="77"/>
      <c r="UHS235" s="77"/>
      <c r="UHT235" s="77"/>
      <c r="UHU235" s="77"/>
      <c r="UHV235" s="77"/>
      <c r="UHW235" s="77"/>
      <c r="UHX235" s="77"/>
      <c r="UHY235" s="77"/>
      <c r="UHZ235" s="77"/>
      <c r="UIA235" s="77"/>
      <c r="UIB235" s="77"/>
      <c r="UIC235" s="77"/>
      <c r="UID235" s="77"/>
      <c r="UIE235" s="77"/>
      <c r="UIF235" s="77"/>
      <c r="UIG235" s="77"/>
      <c r="UIH235" s="77"/>
      <c r="UII235" s="77"/>
      <c r="UIJ235" s="77"/>
      <c r="UIK235" s="77"/>
      <c r="UIL235" s="77"/>
      <c r="UIM235" s="77"/>
      <c r="UIN235" s="77"/>
      <c r="UIO235" s="77"/>
      <c r="UIP235" s="77"/>
      <c r="UIQ235" s="77"/>
      <c r="UIR235" s="77"/>
      <c r="UIS235" s="77"/>
      <c r="UIT235" s="77"/>
      <c r="UIU235" s="77"/>
      <c r="UIV235" s="77"/>
      <c r="UIW235" s="77"/>
      <c r="UIX235" s="77"/>
      <c r="UIY235" s="77"/>
      <c r="UIZ235" s="77"/>
      <c r="UJA235" s="77"/>
      <c r="UJB235" s="77"/>
      <c r="UJC235" s="77"/>
      <c r="UJD235" s="77"/>
      <c r="UJE235" s="77"/>
      <c r="UJF235" s="77"/>
      <c r="UJG235" s="77"/>
      <c r="UJH235" s="77"/>
      <c r="UJI235" s="77"/>
      <c r="UJJ235" s="77"/>
      <c r="UJK235" s="77"/>
      <c r="UJL235" s="77"/>
      <c r="UJM235" s="77"/>
      <c r="UJN235" s="77"/>
      <c r="UJO235" s="77"/>
      <c r="UJP235" s="77"/>
      <c r="UJQ235" s="77"/>
      <c r="UJR235" s="77"/>
      <c r="UJS235" s="77"/>
      <c r="UJT235" s="77"/>
      <c r="UJU235" s="77"/>
      <c r="UJV235" s="77"/>
      <c r="UJW235" s="77"/>
      <c r="UJX235" s="77"/>
      <c r="UJY235" s="77"/>
      <c r="UJZ235" s="77"/>
      <c r="UKA235" s="77"/>
      <c r="UKB235" s="77"/>
      <c r="UKC235" s="77"/>
      <c r="UKD235" s="77"/>
      <c r="UKE235" s="77"/>
      <c r="UKF235" s="77"/>
      <c r="UKG235" s="77"/>
      <c r="UKH235" s="77"/>
      <c r="UKI235" s="77"/>
      <c r="UKJ235" s="77"/>
      <c r="UKK235" s="77"/>
      <c r="UKL235" s="77"/>
      <c r="UKM235" s="77"/>
      <c r="UKN235" s="77"/>
      <c r="UKO235" s="77"/>
      <c r="UKP235" s="77"/>
      <c r="UKQ235" s="77"/>
      <c r="UKR235" s="77"/>
      <c r="UKS235" s="77"/>
      <c r="UKT235" s="77"/>
      <c r="UKU235" s="77"/>
      <c r="UKV235" s="77"/>
      <c r="UKW235" s="77"/>
      <c r="UKX235" s="77"/>
      <c r="UKY235" s="77"/>
      <c r="UKZ235" s="77"/>
      <c r="ULA235" s="77"/>
      <c r="ULB235" s="77"/>
      <c r="ULC235" s="77"/>
      <c r="ULD235" s="77"/>
      <c r="ULE235" s="77"/>
      <c r="ULF235" s="77"/>
      <c r="ULG235" s="77"/>
      <c r="ULH235" s="77"/>
      <c r="ULI235" s="77"/>
      <c r="ULJ235" s="77"/>
      <c r="ULK235" s="77"/>
      <c r="ULL235" s="77"/>
      <c r="ULM235" s="77"/>
      <c r="ULN235" s="77"/>
      <c r="ULO235" s="77"/>
      <c r="ULP235" s="77"/>
      <c r="ULQ235" s="77"/>
      <c r="ULR235" s="77"/>
      <c r="ULS235" s="77"/>
      <c r="ULT235" s="77"/>
      <c r="ULU235" s="77"/>
      <c r="ULV235" s="77"/>
      <c r="ULW235" s="77"/>
      <c r="ULX235" s="77"/>
      <c r="ULY235" s="77"/>
      <c r="ULZ235" s="77"/>
      <c r="UMA235" s="77"/>
      <c r="UMB235" s="77"/>
      <c r="UMC235" s="77"/>
      <c r="UMD235" s="77"/>
      <c r="UME235" s="77"/>
      <c r="UMF235" s="77"/>
      <c r="UMG235" s="77"/>
      <c r="UMH235" s="77"/>
      <c r="UMI235" s="77"/>
      <c r="UMJ235" s="77"/>
      <c r="UMK235" s="77"/>
      <c r="UML235" s="77"/>
      <c r="UMM235" s="77"/>
      <c r="UMN235" s="77"/>
      <c r="UMO235" s="77"/>
      <c r="UMP235" s="77"/>
      <c r="UMQ235" s="77"/>
      <c r="UMR235" s="77"/>
      <c r="UMS235" s="77"/>
      <c r="UMT235" s="77"/>
      <c r="UMU235" s="77"/>
      <c r="UMV235" s="77"/>
      <c r="UMW235" s="77"/>
      <c r="UMX235" s="77"/>
      <c r="UMY235" s="77"/>
      <c r="UMZ235" s="77"/>
      <c r="UNA235" s="77"/>
      <c r="UNB235" s="77"/>
      <c r="UNC235" s="77"/>
      <c r="UND235" s="77"/>
      <c r="UNE235" s="77"/>
      <c r="UNF235" s="77"/>
      <c r="UNG235" s="77"/>
      <c r="UNH235" s="77"/>
      <c r="UNI235" s="77"/>
      <c r="UNJ235" s="77"/>
      <c r="UNK235" s="77"/>
      <c r="UNL235" s="77"/>
      <c r="UNM235" s="77"/>
      <c r="UNN235" s="77"/>
      <c r="UNO235" s="77"/>
      <c r="UNP235" s="77"/>
      <c r="UNQ235" s="77"/>
      <c r="UNR235" s="77"/>
      <c r="UNS235" s="77"/>
      <c r="UNT235" s="77"/>
      <c r="UNU235" s="77"/>
      <c r="UNV235" s="77"/>
      <c r="UNW235" s="77"/>
      <c r="UNX235" s="77"/>
      <c r="UNY235" s="77"/>
      <c r="UNZ235" s="77"/>
      <c r="UOA235" s="77"/>
      <c r="UOB235" s="77"/>
      <c r="UOC235" s="77"/>
      <c r="UOD235" s="77"/>
      <c r="UOE235" s="77"/>
      <c r="UOF235" s="77"/>
      <c r="UOG235" s="77"/>
      <c r="UOH235" s="77"/>
      <c r="UOI235" s="77"/>
      <c r="UOJ235" s="77"/>
      <c r="UOK235" s="77"/>
      <c r="UOL235" s="77"/>
      <c r="UOM235" s="77"/>
      <c r="UON235" s="77"/>
      <c r="UOO235" s="77"/>
      <c r="UOP235" s="77"/>
      <c r="UOQ235" s="77"/>
      <c r="UOR235" s="77"/>
      <c r="UOS235" s="77"/>
      <c r="UOT235" s="77"/>
      <c r="UOU235" s="77"/>
      <c r="UOV235" s="77"/>
      <c r="UOW235" s="77"/>
      <c r="UOX235" s="77"/>
      <c r="UOY235" s="77"/>
      <c r="UOZ235" s="77"/>
      <c r="UPA235" s="77"/>
      <c r="UPB235" s="77"/>
      <c r="UPC235" s="77"/>
      <c r="UPD235" s="77"/>
      <c r="UPE235" s="77"/>
      <c r="UPF235" s="77"/>
      <c r="UPG235" s="77"/>
      <c r="UPH235" s="77"/>
      <c r="UPI235" s="77"/>
      <c r="UPJ235" s="77"/>
      <c r="UPK235" s="77"/>
      <c r="UPL235" s="77"/>
      <c r="UPM235" s="77"/>
      <c r="UPN235" s="77"/>
      <c r="UPO235" s="77"/>
      <c r="UPP235" s="77"/>
      <c r="UPQ235" s="77"/>
      <c r="UPR235" s="77"/>
      <c r="UPS235" s="77"/>
      <c r="UPT235" s="77"/>
      <c r="UPU235" s="77"/>
      <c r="UPV235" s="77"/>
      <c r="UPW235" s="77"/>
      <c r="UPX235" s="77"/>
      <c r="UPY235" s="77"/>
      <c r="UPZ235" s="77"/>
      <c r="UQA235" s="77"/>
      <c r="UQB235" s="77"/>
      <c r="UQC235" s="77"/>
      <c r="UQD235" s="77"/>
      <c r="UQE235" s="77"/>
      <c r="UQF235" s="77"/>
      <c r="UQG235" s="77"/>
      <c r="UQH235" s="77"/>
      <c r="UQI235" s="77"/>
      <c r="UQJ235" s="77"/>
      <c r="UQK235" s="77"/>
      <c r="UQL235" s="77"/>
      <c r="UQM235" s="77"/>
      <c r="UQN235" s="77"/>
      <c r="UQO235" s="77"/>
      <c r="UQP235" s="77"/>
      <c r="UQQ235" s="77"/>
      <c r="UQR235" s="77"/>
      <c r="UQS235" s="77"/>
      <c r="UQT235" s="77"/>
      <c r="UQU235" s="77"/>
      <c r="UQV235" s="77"/>
      <c r="UQW235" s="77"/>
      <c r="UQX235" s="77"/>
      <c r="UQY235" s="77"/>
      <c r="UQZ235" s="77"/>
      <c r="URA235" s="77"/>
      <c r="URB235" s="77"/>
      <c r="URC235" s="77"/>
      <c r="URD235" s="77"/>
      <c r="URE235" s="77"/>
      <c r="URF235" s="77"/>
      <c r="URG235" s="77"/>
      <c r="URH235" s="77"/>
      <c r="URI235" s="77"/>
      <c r="URJ235" s="77"/>
      <c r="URK235" s="77"/>
      <c r="URL235" s="77"/>
      <c r="URM235" s="77"/>
      <c r="URN235" s="77"/>
      <c r="URO235" s="77"/>
      <c r="URP235" s="77"/>
      <c r="URQ235" s="77"/>
      <c r="URR235" s="77"/>
      <c r="URS235" s="77"/>
      <c r="URT235" s="77"/>
      <c r="URU235" s="77"/>
      <c r="URV235" s="77"/>
      <c r="URW235" s="77"/>
      <c r="URX235" s="77"/>
      <c r="URY235" s="77"/>
      <c r="URZ235" s="77"/>
      <c r="USA235" s="77"/>
      <c r="USB235" s="77"/>
      <c r="USC235" s="77"/>
      <c r="USD235" s="77"/>
      <c r="USE235" s="77"/>
      <c r="USF235" s="77"/>
      <c r="USG235" s="77"/>
      <c r="USH235" s="77"/>
      <c r="USI235" s="77"/>
      <c r="USJ235" s="77"/>
      <c r="USK235" s="77"/>
      <c r="USL235" s="77"/>
      <c r="USM235" s="77"/>
      <c r="USN235" s="77"/>
      <c r="USO235" s="77"/>
      <c r="USP235" s="77"/>
      <c r="USQ235" s="77"/>
      <c r="USR235" s="77"/>
      <c r="USS235" s="77"/>
      <c r="UST235" s="77"/>
      <c r="USU235" s="77"/>
      <c r="USV235" s="77"/>
      <c r="USW235" s="77"/>
      <c r="USX235" s="77"/>
      <c r="USY235" s="77"/>
      <c r="USZ235" s="77"/>
      <c r="UTA235" s="77"/>
      <c r="UTB235" s="77"/>
      <c r="UTC235" s="77"/>
      <c r="UTD235" s="77"/>
      <c r="UTE235" s="77"/>
      <c r="UTF235" s="77"/>
      <c r="UTG235" s="77"/>
      <c r="UTH235" s="77"/>
      <c r="UTI235" s="77"/>
      <c r="UTJ235" s="77"/>
      <c r="UTK235" s="77"/>
      <c r="UTL235" s="77"/>
      <c r="UTM235" s="77"/>
      <c r="UTN235" s="77"/>
      <c r="UTO235" s="77"/>
      <c r="UTP235" s="77"/>
      <c r="UTQ235" s="77"/>
      <c r="UTR235" s="77"/>
      <c r="UTS235" s="77"/>
      <c r="UTT235" s="77"/>
      <c r="UTU235" s="77"/>
      <c r="UTV235" s="77"/>
      <c r="UTW235" s="77"/>
      <c r="UTX235" s="77"/>
      <c r="UTY235" s="77"/>
      <c r="UTZ235" s="77"/>
      <c r="UUA235" s="77"/>
      <c r="UUB235" s="77"/>
      <c r="UUC235" s="77"/>
      <c r="UUD235" s="77"/>
      <c r="UUE235" s="77"/>
      <c r="UUF235" s="77"/>
      <c r="UUG235" s="77"/>
      <c r="UUH235" s="77"/>
      <c r="UUI235" s="77"/>
      <c r="UUJ235" s="77"/>
      <c r="UUK235" s="77"/>
      <c r="UUL235" s="77"/>
      <c r="UUM235" s="77"/>
      <c r="UUN235" s="77"/>
      <c r="UUO235" s="77"/>
      <c r="UUP235" s="77"/>
      <c r="UUQ235" s="77"/>
      <c r="UUR235" s="77"/>
      <c r="UUS235" s="77"/>
      <c r="UUT235" s="77"/>
      <c r="UUU235" s="77"/>
      <c r="UUV235" s="77"/>
      <c r="UUW235" s="77"/>
      <c r="UUX235" s="77"/>
      <c r="UUY235" s="77"/>
      <c r="UUZ235" s="77"/>
      <c r="UVA235" s="77"/>
      <c r="UVB235" s="77"/>
      <c r="UVC235" s="77"/>
      <c r="UVD235" s="77"/>
      <c r="UVE235" s="77"/>
      <c r="UVF235" s="77"/>
      <c r="UVG235" s="77"/>
      <c r="UVH235" s="77"/>
      <c r="UVI235" s="77"/>
      <c r="UVJ235" s="77"/>
      <c r="UVK235" s="77"/>
      <c r="UVL235" s="77"/>
      <c r="UVM235" s="77"/>
      <c r="UVN235" s="77"/>
      <c r="UVO235" s="77"/>
      <c r="UVP235" s="77"/>
      <c r="UVQ235" s="77"/>
      <c r="UVR235" s="77"/>
      <c r="UVS235" s="77"/>
      <c r="UVT235" s="77"/>
      <c r="UVU235" s="77"/>
      <c r="UVV235" s="77"/>
      <c r="UVW235" s="77"/>
      <c r="UVX235" s="77"/>
      <c r="UVY235" s="77"/>
      <c r="UVZ235" s="77"/>
      <c r="UWA235" s="77"/>
      <c r="UWB235" s="77"/>
      <c r="UWC235" s="77"/>
      <c r="UWD235" s="77"/>
      <c r="UWE235" s="77"/>
      <c r="UWF235" s="77"/>
      <c r="UWG235" s="77"/>
      <c r="UWH235" s="77"/>
      <c r="UWI235" s="77"/>
      <c r="UWJ235" s="77"/>
      <c r="UWK235" s="77"/>
      <c r="UWL235" s="77"/>
      <c r="UWM235" s="77"/>
      <c r="UWN235" s="77"/>
      <c r="UWO235" s="77"/>
      <c r="UWP235" s="77"/>
      <c r="UWQ235" s="77"/>
      <c r="UWR235" s="77"/>
      <c r="UWS235" s="77"/>
      <c r="UWT235" s="77"/>
      <c r="UWU235" s="77"/>
      <c r="UWV235" s="77"/>
      <c r="UWW235" s="77"/>
      <c r="UWX235" s="77"/>
      <c r="UWY235" s="77"/>
      <c r="UWZ235" s="77"/>
      <c r="UXA235" s="77"/>
      <c r="UXB235" s="77"/>
      <c r="UXC235" s="77"/>
      <c r="UXD235" s="77"/>
      <c r="UXE235" s="77"/>
      <c r="UXF235" s="77"/>
      <c r="UXG235" s="77"/>
      <c r="UXH235" s="77"/>
      <c r="UXI235" s="77"/>
      <c r="UXJ235" s="77"/>
      <c r="UXK235" s="77"/>
      <c r="UXL235" s="77"/>
      <c r="UXM235" s="77"/>
      <c r="UXN235" s="77"/>
      <c r="UXO235" s="77"/>
      <c r="UXP235" s="77"/>
      <c r="UXQ235" s="77"/>
      <c r="UXR235" s="77"/>
      <c r="UXS235" s="77"/>
      <c r="UXT235" s="77"/>
      <c r="UXU235" s="77"/>
      <c r="UXV235" s="77"/>
      <c r="UXW235" s="77"/>
      <c r="UXX235" s="77"/>
      <c r="UXY235" s="77"/>
      <c r="UXZ235" s="77"/>
      <c r="UYA235" s="77"/>
      <c r="UYB235" s="77"/>
      <c r="UYC235" s="77"/>
      <c r="UYD235" s="77"/>
      <c r="UYE235" s="77"/>
      <c r="UYF235" s="77"/>
      <c r="UYG235" s="77"/>
      <c r="UYH235" s="77"/>
      <c r="UYI235" s="77"/>
      <c r="UYJ235" s="77"/>
      <c r="UYK235" s="77"/>
      <c r="UYL235" s="77"/>
      <c r="UYM235" s="77"/>
      <c r="UYN235" s="77"/>
      <c r="UYO235" s="77"/>
      <c r="UYP235" s="77"/>
      <c r="UYQ235" s="77"/>
      <c r="UYR235" s="77"/>
      <c r="UYS235" s="77"/>
      <c r="UYT235" s="77"/>
      <c r="UYU235" s="77"/>
      <c r="UYV235" s="77"/>
      <c r="UYW235" s="77"/>
      <c r="UYX235" s="77"/>
      <c r="UYY235" s="77"/>
      <c r="UYZ235" s="77"/>
      <c r="UZA235" s="77"/>
      <c r="UZB235" s="77"/>
      <c r="UZC235" s="77"/>
      <c r="UZD235" s="77"/>
      <c r="UZE235" s="77"/>
      <c r="UZF235" s="77"/>
      <c r="UZG235" s="77"/>
      <c r="UZH235" s="77"/>
      <c r="UZI235" s="77"/>
      <c r="UZJ235" s="77"/>
      <c r="UZK235" s="77"/>
      <c r="UZL235" s="77"/>
      <c r="UZM235" s="77"/>
      <c r="UZN235" s="77"/>
      <c r="UZO235" s="77"/>
      <c r="UZP235" s="77"/>
      <c r="UZQ235" s="77"/>
      <c r="UZR235" s="77"/>
      <c r="UZS235" s="77"/>
      <c r="UZT235" s="77"/>
      <c r="UZU235" s="77"/>
      <c r="UZV235" s="77"/>
      <c r="UZW235" s="77"/>
      <c r="UZX235" s="77"/>
      <c r="UZY235" s="77"/>
      <c r="UZZ235" s="77"/>
      <c r="VAA235" s="77"/>
      <c r="VAB235" s="77"/>
      <c r="VAC235" s="77"/>
      <c r="VAD235" s="77"/>
      <c r="VAE235" s="77"/>
      <c r="VAF235" s="77"/>
      <c r="VAG235" s="77"/>
      <c r="VAH235" s="77"/>
      <c r="VAI235" s="77"/>
      <c r="VAJ235" s="77"/>
      <c r="VAK235" s="77"/>
      <c r="VAL235" s="77"/>
      <c r="VAM235" s="77"/>
      <c r="VAN235" s="77"/>
      <c r="VAO235" s="77"/>
      <c r="VAP235" s="77"/>
      <c r="VAQ235" s="77"/>
      <c r="VAR235" s="77"/>
      <c r="VAS235" s="77"/>
      <c r="VAT235" s="77"/>
      <c r="VAU235" s="77"/>
      <c r="VAV235" s="77"/>
      <c r="VAW235" s="77"/>
      <c r="VAX235" s="77"/>
      <c r="VAY235" s="77"/>
      <c r="VAZ235" s="77"/>
      <c r="VBA235" s="77"/>
      <c r="VBB235" s="77"/>
      <c r="VBC235" s="77"/>
      <c r="VBD235" s="77"/>
      <c r="VBE235" s="77"/>
      <c r="VBF235" s="77"/>
      <c r="VBG235" s="77"/>
      <c r="VBH235" s="77"/>
      <c r="VBI235" s="77"/>
      <c r="VBJ235" s="77"/>
      <c r="VBK235" s="77"/>
      <c r="VBL235" s="77"/>
      <c r="VBM235" s="77"/>
      <c r="VBN235" s="77"/>
      <c r="VBO235" s="77"/>
      <c r="VBP235" s="77"/>
      <c r="VBQ235" s="77"/>
      <c r="VBR235" s="77"/>
      <c r="VBS235" s="77"/>
      <c r="VBT235" s="77"/>
      <c r="VBU235" s="77"/>
      <c r="VBV235" s="77"/>
      <c r="VBW235" s="77"/>
      <c r="VBX235" s="77"/>
      <c r="VBY235" s="77"/>
      <c r="VBZ235" s="77"/>
      <c r="VCA235" s="77"/>
      <c r="VCB235" s="77"/>
      <c r="VCC235" s="77"/>
      <c r="VCD235" s="77"/>
      <c r="VCE235" s="77"/>
      <c r="VCF235" s="77"/>
      <c r="VCG235" s="77"/>
      <c r="VCH235" s="77"/>
      <c r="VCI235" s="77"/>
      <c r="VCJ235" s="77"/>
      <c r="VCK235" s="77"/>
      <c r="VCL235" s="77"/>
      <c r="VCM235" s="77"/>
      <c r="VCN235" s="77"/>
      <c r="VCO235" s="77"/>
      <c r="VCP235" s="77"/>
      <c r="VCQ235" s="77"/>
      <c r="VCR235" s="77"/>
      <c r="VCS235" s="77"/>
      <c r="VCT235" s="77"/>
      <c r="VCU235" s="77"/>
      <c r="VCV235" s="77"/>
      <c r="VCW235" s="77"/>
      <c r="VCX235" s="77"/>
      <c r="VCY235" s="77"/>
      <c r="VCZ235" s="77"/>
      <c r="VDA235" s="77"/>
      <c r="VDB235" s="77"/>
      <c r="VDC235" s="77"/>
      <c r="VDD235" s="77"/>
      <c r="VDE235" s="77"/>
      <c r="VDF235" s="77"/>
      <c r="VDG235" s="77"/>
      <c r="VDH235" s="77"/>
      <c r="VDI235" s="77"/>
      <c r="VDJ235" s="77"/>
      <c r="VDK235" s="77"/>
      <c r="VDL235" s="77"/>
      <c r="VDM235" s="77"/>
      <c r="VDN235" s="77"/>
      <c r="VDO235" s="77"/>
      <c r="VDP235" s="77"/>
      <c r="VDQ235" s="77"/>
      <c r="VDR235" s="77"/>
      <c r="VDS235" s="77"/>
      <c r="VDT235" s="77"/>
      <c r="VDU235" s="77"/>
      <c r="VDV235" s="77"/>
      <c r="VDW235" s="77"/>
      <c r="VDX235" s="77"/>
      <c r="VDY235" s="77"/>
      <c r="VDZ235" s="77"/>
      <c r="VEA235" s="77"/>
      <c r="VEB235" s="77"/>
      <c r="VEC235" s="77"/>
      <c r="VED235" s="77"/>
      <c r="VEE235" s="77"/>
      <c r="VEF235" s="77"/>
      <c r="VEG235" s="77"/>
      <c r="VEH235" s="77"/>
      <c r="VEI235" s="77"/>
      <c r="VEJ235" s="77"/>
      <c r="VEK235" s="77"/>
      <c r="VEL235" s="77"/>
      <c r="VEM235" s="77"/>
      <c r="VEN235" s="77"/>
      <c r="VEO235" s="77"/>
      <c r="VEP235" s="77"/>
      <c r="VEQ235" s="77"/>
      <c r="VER235" s="77"/>
      <c r="VES235" s="77"/>
      <c r="VET235" s="77"/>
      <c r="VEU235" s="77"/>
      <c r="VEV235" s="77"/>
      <c r="VEW235" s="77"/>
      <c r="VEX235" s="77"/>
      <c r="VEY235" s="77"/>
      <c r="VEZ235" s="77"/>
      <c r="VFA235" s="77"/>
      <c r="VFB235" s="77"/>
      <c r="VFC235" s="77"/>
      <c r="VFD235" s="77"/>
      <c r="VFE235" s="77"/>
      <c r="VFF235" s="77"/>
      <c r="VFG235" s="77"/>
      <c r="VFH235" s="77"/>
      <c r="VFI235" s="77"/>
      <c r="VFJ235" s="77"/>
      <c r="VFK235" s="77"/>
      <c r="VFL235" s="77"/>
      <c r="VFM235" s="77"/>
      <c r="VFN235" s="77"/>
      <c r="VFO235" s="77"/>
      <c r="VFP235" s="77"/>
      <c r="VFQ235" s="77"/>
      <c r="VFR235" s="77"/>
      <c r="VFS235" s="77"/>
      <c r="VFT235" s="77"/>
      <c r="VFU235" s="77"/>
      <c r="VFV235" s="77"/>
      <c r="VFW235" s="77"/>
      <c r="VFX235" s="77"/>
      <c r="VFY235" s="77"/>
      <c r="VFZ235" s="77"/>
      <c r="VGA235" s="77"/>
      <c r="VGB235" s="77"/>
      <c r="VGC235" s="77"/>
      <c r="VGD235" s="77"/>
      <c r="VGE235" s="77"/>
      <c r="VGF235" s="77"/>
      <c r="VGG235" s="77"/>
      <c r="VGH235" s="77"/>
      <c r="VGI235" s="77"/>
      <c r="VGJ235" s="77"/>
      <c r="VGK235" s="77"/>
      <c r="VGL235" s="77"/>
      <c r="VGM235" s="77"/>
      <c r="VGN235" s="77"/>
      <c r="VGO235" s="77"/>
      <c r="VGP235" s="77"/>
      <c r="VGQ235" s="77"/>
      <c r="VGR235" s="77"/>
      <c r="VGS235" s="77"/>
      <c r="VGT235" s="77"/>
      <c r="VGU235" s="77"/>
      <c r="VGV235" s="77"/>
      <c r="VGW235" s="77"/>
      <c r="VGX235" s="77"/>
      <c r="VGY235" s="77"/>
      <c r="VGZ235" s="77"/>
      <c r="VHA235" s="77"/>
      <c r="VHB235" s="77"/>
      <c r="VHC235" s="77"/>
      <c r="VHD235" s="77"/>
      <c r="VHE235" s="77"/>
      <c r="VHF235" s="77"/>
      <c r="VHG235" s="77"/>
      <c r="VHH235" s="77"/>
      <c r="VHI235" s="77"/>
      <c r="VHJ235" s="77"/>
      <c r="VHK235" s="77"/>
      <c r="VHL235" s="77"/>
      <c r="VHM235" s="77"/>
      <c r="VHN235" s="77"/>
      <c r="VHO235" s="77"/>
      <c r="VHP235" s="77"/>
      <c r="VHQ235" s="77"/>
      <c r="VHR235" s="77"/>
      <c r="VHS235" s="77"/>
      <c r="VHT235" s="77"/>
      <c r="VHU235" s="77"/>
      <c r="VHV235" s="77"/>
      <c r="VHW235" s="77"/>
      <c r="VHX235" s="77"/>
      <c r="VHY235" s="77"/>
      <c r="VHZ235" s="77"/>
      <c r="VIA235" s="77"/>
      <c r="VIB235" s="77"/>
      <c r="VIC235" s="77"/>
      <c r="VID235" s="77"/>
      <c r="VIE235" s="77"/>
      <c r="VIF235" s="77"/>
      <c r="VIG235" s="77"/>
      <c r="VIH235" s="77"/>
      <c r="VII235" s="77"/>
      <c r="VIJ235" s="77"/>
      <c r="VIK235" s="77"/>
      <c r="VIL235" s="77"/>
      <c r="VIM235" s="77"/>
      <c r="VIN235" s="77"/>
      <c r="VIO235" s="77"/>
      <c r="VIP235" s="77"/>
      <c r="VIQ235" s="77"/>
      <c r="VIR235" s="77"/>
      <c r="VIS235" s="77"/>
      <c r="VIT235" s="77"/>
      <c r="VIU235" s="77"/>
      <c r="VIV235" s="77"/>
      <c r="VIW235" s="77"/>
      <c r="VIX235" s="77"/>
      <c r="VIY235" s="77"/>
      <c r="VIZ235" s="77"/>
      <c r="VJA235" s="77"/>
      <c r="VJB235" s="77"/>
      <c r="VJC235" s="77"/>
      <c r="VJD235" s="77"/>
      <c r="VJE235" s="77"/>
      <c r="VJF235" s="77"/>
      <c r="VJG235" s="77"/>
      <c r="VJH235" s="77"/>
      <c r="VJI235" s="77"/>
      <c r="VJJ235" s="77"/>
      <c r="VJK235" s="77"/>
      <c r="VJL235" s="77"/>
      <c r="VJM235" s="77"/>
      <c r="VJN235" s="77"/>
      <c r="VJO235" s="77"/>
      <c r="VJP235" s="77"/>
      <c r="VJQ235" s="77"/>
      <c r="VJR235" s="77"/>
      <c r="VJS235" s="77"/>
      <c r="VJT235" s="77"/>
      <c r="VJU235" s="77"/>
      <c r="VJV235" s="77"/>
      <c r="VJW235" s="77"/>
      <c r="VJX235" s="77"/>
      <c r="VJY235" s="77"/>
      <c r="VJZ235" s="77"/>
      <c r="VKA235" s="77"/>
      <c r="VKB235" s="77"/>
      <c r="VKC235" s="77"/>
      <c r="VKD235" s="77"/>
      <c r="VKE235" s="77"/>
      <c r="VKF235" s="77"/>
      <c r="VKG235" s="77"/>
      <c r="VKH235" s="77"/>
      <c r="VKI235" s="77"/>
      <c r="VKJ235" s="77"/>
      <c r="VKK235" s="77"/>
      <c r="VKL235" s="77"/>
      <c r="VKM235" s="77"/>
      <c r="VKN235" s="77"/>
      <c r="VKO235" s="77"/>
      <c r="VKP235" s="77"/>
      <c r="VKQ235" s="77"/>
      <c r="VKR235" s="77"/>
      <c r="VKS235" s="77"/>
      <c r="VKT235" s="77"/>
      <c r="VKU235" s="77"/>
      <c r="VKV235" s="77"/>
      <c r="VKW235" s="77"/>
      <c r="VKX235" s="77"/>
      <c r="VKY235" s="77"/>
      <c r="VKZ235" s="77"/>
      <c r="VLA235" s="77"/>
      <c r="VLB235" s="77"/>
      <c r="VLC235" s="77"/>
      <c r="VLD235" s="77"/>
      <c r="VLE235" s="77"/>
      <c r="VLF235" s="77"/>
      <c r="VLG235" s="77"/>
      <c r="VLH235" s="77"/>
      <c r="VLI235" s="77"/>
      <c r="VLJ235" s="77"/>
      <c r="VLK235" s="77"/>
      <c r="VLL235" s="77"/>
      <c r="VLM235" s="77"/>
      <c r="VLN235" s="77"/>
      <c r="VLO235" s="77"/>
      <c r="VLP235" s="77"/>
      <c r="VLQ235" s="77"/>
      <c r="VLR235" s="77"/>
      <c r="VLS235" s="77"/>
      <c r="VLT235" s="77"/>
      <c r="VLU235" s="77"/>
      <c r="VLV235" s="77"/>
      <c r="VLW235" s="77"/>
      <c r="VLX235" s="77"/>
      <c r="VLY235" s="77"/>
      <c r="VLZ235" s="77"/>
      <c r="VMA235" s="77"/>
      <c r="VMB235" s="77"/>
      <c r="VMC235" s="77"/>
      <c r="VMD235" s="77"/>
      <c r="VME235" s="77"/>
      <c r="VMF235" s="77"/>
      <c r="VMG235" s="77"/>
      <c r="VMH235" s="77"/>
      <c r="VMI235" s="77"/>
      <c r="VMJ235" s="77"/>
      <c r="VMK235" s="77"/>
      <c r="VML235" s="77"/>
      <c r="VMM235" s="77"/>
      <c r="VMN235" s="77"/>
      <c r="VMO235" s="77"/>
      <c r="VMP235" s="77"/>
      <c r="VMQ235" s="77"/>
      <c r="VMR235" s="77"/>
      <c r="VMS235" s="77"/>
      <c r="VMT235" s="77"/>
      <c r="VMU235" s="77"/>
      <c r="VMV235" s="77"/>
      <c r="VMW235" s="77"/>
      <c r="VMX235" s="77"/>
      <c r="VMY235" s="77"/>
      <c r="VMZ235" s="77"/>
      <c r="VNA235" s="77"/>
      <c r="VNB235" s="77"/>
      <c r="VNC235" s="77"/>
      <c r="VND235" s="77"/>
      <c r="VNE235" s="77"/>
      <c r="VNF235" s="77"/>
      <c r="VNG235" s="77"/>
      <c r="VNH235" s="77"/>
      <c r="VNI235" s="77"/>
      <c r="VNJ235" s="77"/>
      <c r="VNK235" s="77"/>
      <c r="VNL235" s="77"/>
      <c r="VNM235" s="77"/>
      <c r="VNN235" s="77"/>
      <c r="VNO235" s="77"/>
      <c r="VNP235" s="77"/>
      <c r="VNQ235" s="77"/>
      <c r="VNR235" s="77"/>
      <c r="VNS235" s="77"/>
      <c r="VNT235" s="77"/>
      <c r="VNU235" s="77"/>
      <c r="VNV235" s="77"/>
      <c r="VNW235" s="77"/>
      <c r="VNX235" s="77"/>
      <c r="VNY235" s="77"/>
      <c r="VNZ235" s="77"/>
      <c r="VOA235" s="77"/>
      <c r="VOB235" s="77"/>
      <c r="VOC235" s="77"/>
      <c r="VOD235" s="77"/>
      <c r="VOE235" s="77"/>
      <c r="VOF235" s="77"/>
      <c r="VOG235" s="77"/>
      <c r="VOH235" s="77"/>
      <c r="VOI235" s="77"/>
      <c r="VOJ235" s="77"/>
      <c r="VOK235" s="77"/>
      <c r="VOL235" s="77"/>
      <c r="VOM235" s="77"/>
      <c r="VON235" s="77"/>
      <c r="VOO235" s="77"/>
      <c r="VOP235" s="77"/>
      <c r="VOQ235" s="77"/>
      <c r="VOR235" s="77"/>
      <c r="VOS235" s="77"/>
      <c r="VOT235" s="77"/>
      <c r="VOU235" s="77"/>
      <c r="VOV235" s="77"/>
      <c r="VOW235" s="77"/>
      <c r="VOX235" s="77"/>
      <c r="VOY235" s="77"/>
      <c r="VOZ235" s="77"/>
      <c r="VPA235" s="77"/>
      <c r="VPB235" s="77"/>
      <c r="VPC235" s="77"/>
      <c r="VPD235" s="77"/>
      <c r="VPE235" s="77"/>
      <c r="VPF235" s="77"/>
      <c r="VPG235" s="77"/>
      <c r="VPH235" s="77"/>
      <c r="VPI235" s="77"/>
      <c r="VPJ235" s="77"/>
      <c r="VPK235" s="77"/>
      <c r="VPL235" s="77"/>
      <c r="VPM235" s="77"/>
      <c r="VPN235" s="77"/>
      <c r="VPO235" s="77"/>
      <c r="VPP235" s="77"/>
      <c r="VPQ235" s="77"/>
      <c r="VPR235" s="77"/>
      <c r="VPS235" s="77"/>
      <c r="VPT235" s="77"/>
      <c r="VPU235" s="77"/>
      <c r="VPV235" s="77"/>
      <c r="VPW235" s="77"/>
      <c r="VPX235" s="77"/>
      <c r="VPY235" s="77"/>
      <c r="VPZ235" s="77"/>
      <c r="VQA235" s="77"/>
      <c r="VQB235" s="77"/>
      <c r="VQC235" s="77"/>
      <c r="VQD235" s="77"/>
      <c r="VQE235" s="77"/>
      <c r="VQF235" s="77"/>
      <c r="VQG235" s="77"/>
      <c r="VQH235" s="77"/>
      <c r="VQI235" s="77"/>
      <c r="VQJ235" s="77"/>
      <c r="VQK235" s="77"/>
      <c r="VQL235" s="77"/>
      <c r="VQM235" s="77"/>
      <c r="VQN235" s="77"/>
      <c r="VQO235" s="77"/>
      <c r="VQP235" s="77"/>
      <c r="VQQ235" s="77"/>
      <c r="VQR235" s="77"/>
      <c r="VQS235" s="77"/>
      <c r="VQT235" s="77"/>
      <c r="VQU235" s="77"/>
      <c r="VQV235" s="77"/>
      <c r="VQW235" s="77"/>
      <c r="VQX235" s="77"/>
      <c r="VQY235" s="77"/>
      <c r="VQZ235" s="77"/>
      <c r="VRA235" s="77"/>
      <c r="VRB235" s="77"/>
      <c r="VRC235" s="77"/>
      <c r="VRD235" s="77"/>
      <c r="VRE235" s="77"/>
      <c r="VRF235" s="77"/>
      <c r="VRG235" s="77"/>
      <c r="VRH235" s="77"/>
      <c r="VRI235" s="77"/>
      <c r="VRJ235" s="77"/>
      <c r="VRK235" s="77"/>
      <c r="VRL235" s="77"/>
      <c r="VRM235" s="77"/>
      <c r="VRN235" s="77"/>
      <c r="VRO235" s="77"/>
      <c r="VRP235" s="77"/>
      <c r="VRQ235" s="77"/>
      <c r="VRR235" s="77"/>
      <c r="VRS235" s="77"/>
      <c r="VRT235" s="77"/>
      <c r="VRU235" s="77"/>
      <c r="VRV235" s="77"/>
      <c r="VRW235" s="77"/>
      <c r="VRX235" s="77"/>
      <c r="VRY235" s="77"/>
      <c r="VRZ235" s="77"/>
      <c r="VSA235" s="77"/>
      <c r="VSB235" s="77"/>
      <c r="VSC235" s="77"/>
      <c r="VSD235" s="77"/>
      <c r="VSE235" s="77"/>
      <c r="VSF235" s="77"/>
      <c r="VSG235" s="77"/>
      <c r="VSH235" s="77"/>
      <c r="VSI235" s="77"/>
      <c r="VSJ235" s="77"/>
      <c r="VSK235" s="77"/>
      <c r="VSL235" s="77"/>
      <c r="VSM235" s="77"/>
      <c r="VSN235" s="77"/>
      <c r="VSO235" s="77"/>
      <c r="VSP235" s="77"/>
      <c r="VSQ235" s="77"/>
      <c r="VSR235" s="77"/>
      <c r="VSS235" s="77"/>
      <c r="VST235" s="77"/>
      <c r="VSU235" s="77"/>
      <c r="VSV235" s="77"/>
      <c r="VSW235" s="77"/>
      <c r="VSX235" s="77"/>
      <c r="VSY235" s="77"/>
      <c r="VSZ235" s="77"/>
      <c r="VTA235" s="77"/>
      <c r="VTB235" s="77"/>
      <c r="VTC235" s="77"/>
      <c r="VTD235" s="77"/>
      <c r="VTE235" s="77"/>
      <c r="VTF235" s="77"/>
      <c r="VTG235" s="77"/>
      <c r="VTH235" s="77"/>
      <c r="VTI235" s="77"/>
      <c r="VTJ235" s="77"/>
      <c r="VTK235" s="77"/>
      <c r="VTL235" s="77"/>
      <c r="VTM235" s="77"/>
      <c r="VTN235" s="77"/>
      <c r="VTO235" s="77"/>
      <c r="VTP235" s="77"/>
      <c r="VTQ235" s="77"/>
      <c r="VTR235" s="77"/>
      <c r="VTS235" s="77"/>
      <c r="VTT235" s="77"/>
      <c r="VTU235" s="77"/>
      <c r="VTV235" s="77"/>
      <c r="VTW235" s="77"/>
      <c r="VTX235" s="77"/>
      <c r="VTY235" s="77"/>
      <c r="VTZ235" s="77"/>
      <c r="VUA235" s="77"/>
      <c r="VUB235" s="77"/>
      <c r="VUC235" s="77"/>
      <c r="VUD235" s="77"/>
      <c r="VUE235" s="77"/>
      <c r="VUF235" s="77"/>
      <c r="VUG235" s="77"/>
      <c r="VUH235" s="77"/>
      <c r="VUI235" s="77"/>
      <c r="VUJ235" s="77"/>
      <c r="VUK235" s="77"/>
      <c r="VUL235" s="77"/>
      <c r="VUM235" s="77"/>
      <c r="VUN235" s="77"/>
      <c r="VUO235" s="77"/>
      <c r="VUP235" s="77"/>
      <c r="VUQ235" s="77"/>
      <c r="VUR235" s="77"/>
      <c r="VUS235" s="77"/>
      <c r="VUT235" s="77"/>
      <c r="VUU235" s="77"/>
      <c r="VUV235" s="77"/>
      <c r="VUW235" s="77"/>
      <c r="VUX235" s="77"/>
      <c r="VUY235" s="77"/>
      <c r="VUZ235" s="77"/>
      <c r="VVA235" s="77"/>
      <c r="VVB235" s="77"/>
      <c r="VVC235" s="77"/>
      <c r="VVD235" s="77"/>
      <c r="VVE235" s="77"/>
      <c r="VVF235" s="77"/>
      <c r="VVG235" s="77"/>
      <c r="VVH235" s="77"/>
      <c r="VVI235" s="77"/>
      <c r="VVJ235" s="77"/>
      <c r="VVK235" s="77"/>
      <c r="VVL235" s="77"/>
      <c r="VVM235" s="77"/>
      <c r="VVN235" s="77"/>
      <c r="VVO235" s="77"/>
      <c r="VVP235" s="77"/>
      <c r="VVQ235" s="77"/>
      <c r="VVR235" s="77"/>
      <c r="VVS235" s="77"/>
      <c r="VVT235" s="77"/>
      <c r="VVU235" s="77"/>
      <c r="VVV235" s="77"/>
      <c r="VVW235" s="77"/>
      <c r="VVX235" s="77"/>
      <c r="VVY235" s="77"/>
      <c r="VVZ235" s="77"/>
      <c r="VWA235" s="77"/>
      <c r="VWB235" s="77"/>
      <c r="VWC235" s="77"/>
      <c r="VWD235" s="77"/>
      <c r="VWE235" s="77"/>
      <c r="VWF235" s="77"/>
      <c r="VWG235" s="77"/>
      <c r="VWH235" s="77"/>
      <c r="VWI235" s="77"/>
      <c r="VWJ235" s="77"/>
      <c r="VWK235" s="77"/>
      <c r="VWL235" s="77"/>
      <c r="VWM235" s="77"/>
      <c r="VWN235" s="77"/>
      <c r="VWO235" s="77"/>
      <c r="VWP235" s="77"/>
      <c r="VWQ235" s="77"/>
      <c r="VWR235" s="77"/>
      <c r="VWS235" s="77"/>
      <c r="VWT235" s="77"/>
      <c r="VWU235" s="77"/>
      <c r="VWV235" s="77"/>
      <c r="VWW235" s="77"/>
      <c r="VWX235" s="77"/>
      <c r="VWY235" s="77"/>
      <c r="VWZ235" s="77"/>
      <c r="VXA235" s="77"/>
      <c r="VXB235" s="77"/>
      <c r="VXC235" s="77"/>
      <c r="VXD235" s="77"/>
      <c r="VXE235" s="77"/>
      <c r="VXF235" s="77"/>
      <c r="VXG235" s="77"/>
      <c r="VXH235" s="77"/>
      <c r="VXI235" s="77"/>
      <c r="VXJ235" s="77"/>
      <c r="VXK235" s="77"/>
      <c r="VXL235" s="77"/>
      <c r="VXM235" s="77"/>
      <c r="VXN235" s="77"/>
      <c r="VXO235" s="77"/>
      <c r="VXP235" s="77"/>
      <c r="VXQ235" s="77"/>
      <c r="VXR235" s="77"/>
      <c r="VXS235" s="77"/>
      <c r="VXT235" s="77"/>
      <c r="VXU235" s="77"/>
      <c r="VXV235" s="77"/>
      <c r="VXW235" s="77"/>
      <c r="VXX235" s="77"/>
      <c r="VXY235" s="77"/>
      <c r="VXZ235" s="77"/>
      <c r="VYA235" s="77"/>
      <c r="VYB235" s="77"/>
      <c r="VYC235" s="77"/>
      <c r="VYD235" s="77"/>
      <c r="VYE235" s="77"/>
      <c r="VYF235" s="77"/>
      <c r="VYG235" s="77"/>
      <c r="VYH235" s="77"/>
      <c r="VYI235" s="77"/>
      <c r="VYJ235" s="77"/>
      <c r="VYK235" s="77"/>
      <c r="VYL235" s="77"/>
      <c r="VYM235" s="77"/>
      <c r="VYN235" s="77"/>
      <c r="VYO235" s="77"/>
      <c r="VYP235" s="77"/>
      <c r="VYQ235" s="77"/>
      <c r="VYR235" s="77"/>
      <c r="VYS235" s="77"/>
      <c r="VYT235" s="77"/>
      <c r="VYU235" s="77"/>
      <c r="VYV235" s="77"/>
      <c r="VYW235" s="77"/>
      <c r="VYX235" s="77"/>
      <c r="VYY235" s="77"/>
      <c r="VYZ235" s="77"/>
      <c r="VZA235" s="77"/>
      <c r="VZB235" s="77"/>
      <c r="VZC235" s="77"/>
      <c r="VZD235" s="77"/>
      <c r="VZE235" s="77"/>
      <c r="VZF235" s="77"/>
      <c r="VZG235" s="77"/>
      <c r="VZH235" s="77"/>
      <c r="VZI235" s="77"/>
      <c r="VZJ235" s="77"/>
      <c r="VZK235" s="77"/>
      <c r="VZL235" s="77"/>
      <c r="VZM235" s="77"/>
      <c r="VZN235" s="77"/>
      <c r="VZO235" s="77"/>
      <c r="VZP235" s="77"/>
      <c r="VZQ235" s="77"/>
      <c r="VZR235" s="77"/>
      <c r="VZS235" s="77"/>
      <c r="VZT235" s="77"/>
      <c r="VZU235" s="77"/>
      <c r="VZV235" s="77"/>
      <c r="VZW235" s="77"/>
      <c r="VZX235" s="77"/>
      <c r="VZY235" s="77"/>
      <c r="VZZ235" s="77"/>
      <c r="WAA235" s="77"/>
      <c r="WAB235" s="77"/>
      <c r="WAC235" s="77"/>
      <c r="WAD235" s="77"/>
      <c r="WAE235" s="77"/>
      <c r="WAF235" s="77"/>
      <c r="WAG235" s="77"/>
      <c r="WAH235" s="77"/>
      <c r="WAI235" s="77"/>
      <c r="WAJ235" s="77"/>
      <c r="WAK235" s="77"/>
      <c r="WAL235" s="77"/>
      <c r="WAM235" s="77"/>
      <c r="WAN235" s="77"/>
      <c r="WAO235" s="77"/>
      <c r="WAP235" s="77"/>
      <c r="WAQ235" s="77"/>
      <c r="WAR235" s="77"/>
      <c r="WAS235" s="77"/>
      <c r="WAT235" s="77"/>
      <c r="WAU235" s="77"/>
      <c r="WAV235" s="77"/>
      <c r="WAW235" s="77"/>
      <c r="WAX235" s="77"/>
      <c r="WAY235" s="77"/>
      <c r="WAZ235" s="77"/>
      <c r="WBA235" s="77"/>
      <c r="WBB235" s="77"/>
      <c r="WBC235" s="77"/>
      <c r="WBD235" s="77"/>
      <c r="WBE235" s="77"/>
      <c r="WBF235" s="77"/>
      <c r="WBG235" s="77"/>
      <c r="WBH235" s="77"/>
      <c r="WBI235" s="77"/>
      <c r="WBJ235" s="77"/>
      <c r="WBK235" s="77"/>
      <c r="WBL235" s="77"/>
      <c r="WBM235" s="77"/>
      <c r="WBN235" s="77"/>
      <c r="WBO235" s="77"/>
      <c r="WBP235" s="77"/>
      <c r="WBQ235" s="77"/>
      <c r="WBR235" s="77"/>
      <c r="WBS235" s="77"/>
      <c r="WBT235" s="77"/>
      <c r="WBU235" s="77"/>
      <c r="WBV235" s="77"/>
      <c r="WBW235" s="77"/>
      <c r="WBX235" s="77"/>
      <c r="WBY235" s="77"/>
      <c r="WBZ235" s="77"/>
      <c r="WCA235" s="77"/>
      <c r="WCB235" s="77"/>
      <c r="WCC235" s="77"/>
      <c r="WCD235" s="77"/>
      <c r="WCE235" s="77"/>
      <c r="WCF235" s="77"/>
      <c r="WCG235" s="77"/>
      <c r="WCH235" s="77"/>
      <c r="WCI235" s="77"/>
      <c r="WCJ235" s="77"/>
      <c r="WCK235" s="77"/>
      <c r="WCL235" s="77"/>
      <c r="WCM235" s="77"/>
      <c r="WCN235" s="77"/>
      <c r="WCO235" s="77"/>
      <c r="WCP235" s="77"/>
      <c r="WCQ235" s="77"/>
      <c r="WCR235" s="77"/>
      <c r="WCS235" s="77"/>
      <c r="WCT235" s="77"/>
      <c r="WCU235" s="77"/>
      <c r="WCV235" s="77"/>
      <c r="WCW235" s="77"/>
      <c r="WCX235" s="77"/>
      <c r="WCY235" s="77"/>
      <c r="WCZ235" s="77"/>
      <c r="WDA235" s="77"/>
      <c r="WDB235" s="77"/>
      <c r="WDC235" s="77"/>
      <c r="WDD235" s="77"/>
      <c r="WDE235" s="77"/>
      <c r="WDF235" s="77"/>
      <c r="WDG235" s="77"/>
      <c r="WDH235" s="77"/>
      <c r="WDI235" s="77"/>
      <c r="WDJ235" s="77"/>
      <c r="WDK235" s="77"/>
      <c r="WDL235" s="77"/>
      <c r="WDM235" s="77"/>
      <c r="WDN235" s="77"/>
      <c r="WDO235" s="77"/>
      <c r="WDP235" s="77"/>
      <c r="WDQ235" s="77"/>
      <c r="WDR235" s="77"/>
      <c r="WDS235" s="77"/>
      <c r="WDT235" s="77"/>
      <c r="WDU235" s="77"/>
      <c r="WDV235" s="77"/>
      <c r="WDW235" s="77"/>
      <c r="WDX235" s="77"/>
      <c r="WDY235" s="77"/>
      <c r="WDZ235" s="77"/>
      <c r="WEA235" s="77"/>
      <c r="WEB235" s="77"/>
      <c r="WEC235" s="77"/>
      <c r="WED235" s="77"/>
      <c r="WEE235" s="77"/>
      <c r="WEF235" s="77"/>
      <c r="WEG235" s="77"/>
      <c r="WEH235" s="77"/>
      <c r="WEI235" s="77"/>
      <c r="WEJ235" s="77"/>
      <c r="WEK235" s="77"/>
      <c r="WEL235" s="77"/>
      <c r="WEM235" s="77"/>
      <c r="WEN235" s="77"/>
      <c r="WEO235" s="77"/>
      <c r="WEP235" s="77"/>
      <c r="WEQ235" s="77"/>
      <c r="WER235" s="77"/>
      <c r="WES235" s="77"/>
      <c r="WET235" s="77"/>
      <c r="WEU235" s="77"/>
      <c r="WEV235" s="77"/>
      <c r="WEW235" s="77"/>
      <c r="WEX235" s="77"/>
      <c r="WEY235" s="77"/>
      <c r="WEZ235" s="77"/>
      <c r="WFA235" s="77"/>
      <c r="WFB235" s="77"/>
      <c r="WFC235" s="77"/>
      <c r="WFD235" s="77"/>
      <c r="WFE235" s="77"/>
      <c r="WFF235" s="77"/>
      <c r="WFG235" s="77"/>
      <c r="WFH235" s="77"/>
      <c r="WFI235" s="77"/>
      <c r="WFJ235" s="77"/>
      <c r="WFK235" s="77"/>
      <c r="WFL235" s="77"/>
      <c r="WFM235" s="77"/>
      <c r="WFN235" s="77"/>
      <c r="WFO235" s="77"/>
      <c r="WFP235" s="77"/>
      <c r="WFQ235" s="77"/>
      <c r="WFR235" s="77"/>
      <c r="WFS235" s="77"/>
      <c r="WFT235" s="77"/>
      <c r="WFU235" s="77"/>
      <c r="WFV235" s="77"/>
      <c r="WFW235" s="77"/>
      <c r="WFX235" s="77"/>
      <c r="WFY235" s="77"/>
      <c r="WFZ235" s="77"/>
      <c r="WGA235" s="77"/>
      <c r="WGB235" s="77"/>
      <c r="WGC235" s="77"/>
      <c r="WGD235" s="77"/>
      <c r="WGE235" s="77"/>
      <c r="WGF235" s="77"/>
      <c r="WGG235" s="77"/>
      <c r="WGH235" s="77"/>
      <c r="WGI235" s="77"/>
      <c r="WGJ235" s="77"/>
      <c r="WGK235" s="77"/>
      <c r="WGL235" s="77"/>
      <c r="WGM235" s="77"/>
      <c r="WGN235" s="77"/>
      <c r="WGO235" s="77"/>
      <c r="WGP235" s="77"/>
      <c r="WGQ235" s="77"/>
      <c r="WGR235" s="77"/>
      <c r="WGS235" s="77"/>
      <c r="WGT235" s="77"/>
      <c r="WGU235" s="77"/>
      <c r="WGV235" s="77"/>
      <c r="WGW235" s="77"/>
      <c r="WGX235" s="77"/>
      <c r="WGY235" s="77"/>
      <c r="WGZ235" s="77"/>
      <c r="WHA235" s="77"/>
      <c r="WHB235" s="77"/>
      <c r="WHC235" s="77"/>
      <c r="WHD235" s="77"/>
      <c r="WHE235" s="77"/>
      <c r="WHF235" s="77"/>
      <c r="WHG235" s="77"/>
      <c r="WHH235" s="77"/>
      <c r="WHI235" s="77"/>
      <c r="WHJ235" s="77"/>
      <c r="WHK235" s="77"/>
      <c r="WHL235" s="77"/>
      <c r="WHM235" s="77"/>
      <c r="WHN235" s="77"/>
      <c r="WHO235" s="77"/>
      <c r="WHP235" s="77"/>
      <c r="WHQ235" s="77"/>
      <c r="WHR235" s="77"/>
      <c r="WHS235" s="77"/>
      <c r="WHT235" s="77"/>
      <c r="WHU235" s="77"/>
      <c r="WHV235" s="77"/>
      <c r="WHW235" s="77"/>
      <c r="WHX235" s="77"/>
      <c r="WHY235" s="77"/>
      <c r="WHZ235" s="77"/>
      <c r="WIA235" s="77"/>
      <c r="WIB235" s="77"/>
      <c r="WIC235" s="77"/>
      <c r="WID235" s="77"/>
      <c r="WIE235" s="77"/>
      <c r="WIF235" s="77"/>
      <c r="WIG235" s="77"/>
      <c r="WIH235" s="77"/>
      <c r="WII235" s="77"/>
      <c r="WIJ235" s="77"/>
      <c r="WIK235" s="77"/>
      <c r="WIL235" s="77"/>
      <c r="WIM235" s="77"/>
      <c r="WIN235" s="77"/>
      <c r="WIO235" s="77"/>
      <c r="WIP235" s="77"/>
      <c r="WIQ235" s="77"/>
      <c r="WIR235" s="77"/>
      <c r="WIS235" s="77"/>
      <c r="WIT235" s="77"/>
      <c r="WIU235" s="77"/>
      <c r="WIV235" s="77"/>
      <c r="WIW235" s="77"/>
      <c r="WIX235" s="77"/>
      <c r="WIY235" s="77"/>
      <c r="WIZ235" s="77"/>
      <c r="WJA235" s="77"/>
      <c r="WJB235" s="77"/>
      <c r="WJC235" s="77"/>
      <c r="WJD235" s="77"/>
      <c r="WJE235" s="77"/>
      <c r="WJF235" s="77"/>
      <c r="WJG235" s="77"/>
      <c r="WJH235" s="77"/>
      <c r="WJI235" s="77"/>
      <c r="WJJ235" s="77"/>
      <c r="WJK235" s="77"/>
      <c r="WJL235" s="77"/>
      <c r="WJM235" s="77"/>
      <c r="WJN235" s="77"/>
      <c r="WJO235" s="77"/>
      <c r="WJP235" s="77"/>
      <c r="WJQ235" s="77"/>
      <c r="WJR235" s="77"/>
      <c r="WJS235" s="77"/>
      <c r="WJT235" s="77"/>
      <c r="WJU235" s="77"/>
      <c r="WJV235" s="77"/>
      <c r="WJW235" s="77"/>
      <c r="WJX235" s="77"/>
      <c r="WJY235" s="77"/>
      <c r="WJZ235" s="77"/>
      <c r="WKA235" s="77"/>
      <c r="WKB235" s="77"/>
      <c r="WKC235" s="77"/>
      <c r="WKD235" s="77"/>
      <c r="WKE235" s="77"/>
      <c r="WKF235" s="77"/>
      <c r="WKG235" s="77"/>
      <c r="WKH235" s="77"/>
      <c r="WKI235" s="77"/>
      <c r="WKJ235" s="77"/>
      <c r="WKK235" s="77"/>
      <c r="WKL235" s="77"/>
      <c r="WKM235" s="77"/>
      <c r="WKN235" s="77"/>
      <c r="WKO235" s="77"/>
      <c r="WKP235" s="77"/>
      <c r="WKQ235" s="77"/>
      <c r="WKR235" s="77"/>
      <c r="WKS235" s="77"/>
      <c r="WKT235" s="77"/>
      <c r="WKU235" s="77"/>
      <c r="WKV235" s="77"/>
      <c r="WKW235" s="77"/>
      <c r="WKX235" s="77"/>
      <c r="WKY235" s="77"/>
      <c r="WKZ235" s="77"/>
      <c r="WLA235" s="77"/>
      <c r="WLB235" s="77"/>
      <c r="WLC235" s="77"/>
      <c r="WLD235" s="77"/>
      <c r="WLE235" s="77"/>
      <c r="WLF235" s="77"/>
      <c r="WLG235" s="77"/>
      <c r="WLH235" s="77"/>
      <c r="WLI235" s="77"/>
      <c r="WLJ235" s="77"/>
      <c r="WLK235" s="77"/>
      <c r="WLL235" s="77"/>
      <c r="WLM235" s="77"/>
      <c r="WLN235" s="77"/>
      <c r="WLO235" s="77"/>
      <c r="WLP235" s="77"/>
      <c r="WLQ235" s="77"/>
      <c r="WLR235" s="77"/>
      <c r="WLS235" s="77"/>
      <c r="WLT235" s="77"/>
      <c r="WLU235" s="77"/>
      <c r="WLV235" s="77"/>
      <c r="WLW235" s="77"/>
      <c r="WLX235" s="77"/>
      <c r="WLY235" s="77"/>
      <c r="WLZ235" s="77"/>
      <c r="WMA235" s="77"/>
      <c r="WMB235" s="77"/>
      <c r="WMC235" s="77"/>
      <c r="WMD235" s="77"/>
      <c r="WME235" s="77"/>
      <c r="WMF235" s="77"/>
      <c r="WMG235" s="77"/>
      <c r="WMH235" s="77"/>
      <c r="WMI235" s="77"/>
      <c r="WMJ235" s="77"/>
      <c r="WMK235" s="77"/>
      <c r="WML235" s="77"/>
      <c r="WMM235" s="77"/>
      <c r="WMN235" s="77"/>
      <c r="WMO235" s="77"/>
      <c r="WMP235" s="77"/>
      <c r="WMQ235" s="77"/>
      <c r="WMR235" s="77"/>
      <c r="WMS235" s="77"/>
      <c r="WMT235" s="77"/>
      <c r="WMU235" s="77"/>
      <c r="WMV235" s="77"/>
      <c r="WMW235" s="77"/>
      <c r="WMX235" s="77"/>
      <c r="WMY235" s="77"/>
      <c r="WMZ235" s="77"/>
      <c r="WNA235" s="77"/>
      <c r="WNB235" s="77"/>
      <c r="WNC235" s="77"/>
      <c r="WND235" s="77"/>
      <c r="WNE235" s="77"/>
      <c r="WNF235" s="77"/>
      <c r="WNG235" s="77"/>
      <c r="WNH235" s="77"/>
      <c r="WNI235" s="77"/>
      <c r="WNJ235" s="77"/>
      <c r="WNK235" s="77"/>
      <c r="WNL235" s="77"/>
      <c r="WNM235" s="77"/>
      <c r="WNN235" s="77"/>
      <c r="WNO235" s="77"/>
      <c r="WNP235" s="77"/>
      <c r="WNQ235" s="77"/>
      <c r="WNR235" s="77"/>
      <c r="WNS235" s="77"/>
      <c r="WNT235" s="77"/>
      <c r="WNU235" s="77"/>
      <c r="WNV235" s="77"/>
      <c r="WNW235" s="77"/>
      <c r="WNX235" s="77"/>
      <c r="WNY235" s="77"/>
      <c r="WNZ235" s="77"/>
      <c r="WOA235" s="77"/>
      <c r="WOB235" s="77"/>
      <c r="WOC235" s="77"/>
      <c r="WOD235" s="77"/>
      <c r="WOE235" s="77"/>
      <c r="WOF235" s="77"/>
      <c r="WOG235" s="77"/>
      <c r="WOH235" s="77"/>
      <c r="WOI235" s="77"/>
      <c r="WOJ235" s="77"/>
      <c r="WOK235" s="77"/>
      <c r="WOL235" s="77"/>
      <c r="WOM235" s="77"/>
      <c r="WON235" s="77"/>
      <c r="WOO235" s="77"/>
      <c r="WOP235" s="77"/>
      <c r="WOQ235" s="77"/>
      <c r="WOR235" s="77"/>
      <c r="WOS235" s="77"/>
      <c r="WOT235" s="77"/>
      <c r="WOU235" s="77"/>
      <c r="WOV235" s="77"/>
      <c r="WOW235" s="77"/>
      <c r="WOX235" s="77"/>
      <c r="WOY235" s="77"/>
      <c r="WOZ235" s="77"/>
      <c r="WPA235" s="77"/>
      <c r="WPB235" s="77"/>
      <c r="WPC235" s="77"/>
      <c r="WPD235" s="77"/>
      <c r="WPE235" s="77"/>
      <c r="WPF235" s="77"/>
      <c r="WPG235" s="77"/>
      <c r="WPH235" s="77"/>
      <c r="WPI235" s="77"/>
      <c r="WPJ235" s="77"/>
      <c r="WPK235" s="77"/>
      <c r="WPL235" s="77"/>
      <c r="WPM235" s="77"/>
      <c r="WPN235" s="77"/>
      <c r="WPO235" s="77"/>
      <c r="WPP235" s="77"/>
      <c r="WPQ235" s="77"/>
      <c r="WPR235" s="77"/>
      <c r="WPS235" s="77"/>
      <c r="WPT235" s="77"/>
      <c r="WPU235" s="77"/>
      <c r="WPV235" s="77"/>
      <c r="WPW235" s="77"/>
      <c r="WPX235" s="77"/>
      <c r="WPY235" s="77"/>
      <c r="WPZ235" s="77"/>
      <c r="WQA235" s="77"/>
      <c r="WQB235" s="77"/>
      <c r="WQC235" s="77"/>
      <c r="WQD235" s="77"/>
      <c r="WQE235" s="77"/>
      <c r="WQF235" s="77"/>
      <c r="WQG235" s="77"/>
      <c r="WQH235" s="77"/>
      <c r="WQI235" s="77"/>
      <c r="WQJ235" s="77"/>
      <c r="WQK235" s="77"/>
      <c r="WQL235" s="77"/>
      <c r="WQM235" s="77"/>
      <c r="WQN235" s="77"/>
      <c r="WQO235" s="77"/>
      <c r="WQP235" s="77"/>
      <c r="WQQ235" s="77"/>
      <c r="WQR235" s="77"/>
      <c r="WQS235" s="77"/>
      <c r="WQT235" s="77"/>
      <c r="WQU235" s="77"/>
      <c r="WQV235" s="77"/>
      <c r="WQW235" s="77"/>
      <c r="WQX235" s="77"/>
      <c r="WQY235" s="77"/>
      <c r="WQZ235" s="77"/>
      <c r="WRA235" s="77"/>
      <c r="WRB235" s="77"/>
      <c r="WRC235" s="77"/>
      <c r="WRD235" s="77"/>
      <c r="WRE235" s="77"/>
      <c r="WRF235" s="77"/>
      <c r="WRG235" s="77"/>
      <c r="WRH235" s="77"/>
      <c r="WRI235" s="77"/>
      <c r="WRJ235" s="77"/>
      <c r="WRK235" s="77"/>
      <c r="WRL235" s="77"/>
      <c r="WRM235" s="77"/>
      <c r="WRN235" s="77"/>
      <c r="WRO235" s="77"/>
      <c r="WRP235" s="77"/>
      <c r="WRQ235" s="77"/>
      <c r="WRR235" s="77"/>
      <c r="WRS235" s="77"/>
      <c r="WRT235" s="77"/>
      <c r="WRU235" s="77"/>
      <c r="WRV235" s="77"/>
      <c r="WRW235" s="77"/>
      <c r="WRX235" s="77"/>
      <c r="WRY235" s="77"/>
      <c r="WRZ235" s="77"/>
      <c r="WSA235" s="77"/>
      <c r="WSB235" s="77"/>
      <c r="WSC235" s="77"/>
      <c r="WSD235" s="77"/>
      <c r="WSE235" s="77"/>
      <c r="WSF235" s="77"/>
      <c r="WSG235" s="77"/>
      <c r="WSH235" s="77"/>
      <c r="WSI235" s="77"/>
      <c r="WSJ235" s="77"/>
      <c r="WSK235" s="77"/>
      <c r="WSL235" s="77"/>
      <c r="WSM235" s="77"/>
      <c r="WSN235" s="77"/>
      <c r="WSO235" s="77"/>
      <c r="WSP235" s="77"/>
      <c r="WSQ235" s="77"/>
      <c r="WSR235" s="77"/>
      <c r="WSS235" s="77"/>
      <c r="WST235" s="77"/>
      <c r="WSU235" s="77"/>
      <c r="WSV235" s="77"/>
      <c r="WSW235" s="77"/>
      <c r="WSX235" s="77"/>
      <c r="WSY235" s="77"/>
      <c r="WSZ235" s="77"/>
      <c r="WTA235" s="77"/>
      <c r="WTB235" s="77"/>
      <c r="WTC235" s="77"/>
      <c r="WTD235" s="77"/>
      <c r="WTE235" s="77"/>
      <c r="WTF235" s="77"/>
      <c r="WTG235" s="77"/>
      <c r="WTH235" s="77"/>
      <c r="WTI235" s="77"/>
      <c r="WTJ235" s="77"/>
      <c r="WTK235" s="77"/>
      <c r="WTL235" s="77"/>
      <c r="WTM235" s="77"/>
      <c r="WTN235" s="77"/>
      <c r="WTO235" s="77"/>
      <c r="WTP235" s="77"/>
      <c r="WTQ235" s="77"/>
      <c r="WTR235" s="77"/>
      <c r="WTS235" s="77"/>
      <c r="WTT235" s="77"/>
      <c r="WTU235" s="77"/>
      <c r="WTV235" s="77"/>
      <c r="WTW235" s="77"/>
      <c r="WTX235" s="77"/>
      <c r="WTY235" s="77"/>
      <c r="WTZ235" s="77"/>
      <c r="WUA235" s="77"/>
      <c r="WUB235" s="77"/>
      <c r="WUC235" s="77"/>
      <c r="WUD235" s="77"/>
      <c r="WUE235" s="77"/>
      <c r="WUF235" s="77"/>
      <c r="WUG235" s="77"/>
      <c r="WUH235" s="77"/>
      <c r="WUI235" s="77"/>
      <c r="WUJ235" s="77"/>
      <c r="WUK235" s="77"/>
      <c r="WUL235" s="77"/>
      <c r="WUM235" s="77"/>
      <c r="WUN235" s="77"/>
      <c r="WUO235" s="77"/>
      <c r="WUP235" s="77"/>
      <c r="WUQ235" s="77"/>
      <c r="WUR235" s="77"/>
      <c r="WUS235" s="77"/>
      <c r="WUT235" s="77"/>
      <c r="WUU235" s="77"/>
      <c r="WUV235" s="77"/>
      <c r="WUW235" s="77"/>
      <c r="WUX235" s="77"/>
      <c r="WUY235" s="77"/>
      <c r="WUZ235" s="77"/>
      <c r="WVA235" s="77"/>
      <c r="WVB235" s="77"/>
      <c r="WVC235" s="77"/>
      <c r="WVD235" s="77"/>
      <c r="WVE235" s="77"/>
      <c r="WVF235" s="77"/>
      <c r="WVG235" s="77"/>
      <c r="WVH235" s="77"/>
      <c r="WVI235" s="77"/>
      <c r="WVJ235" s="77"/>
      <c r="WVK235" s="77"/>
      <c r="WVL235" s="77"/>
      <c r="WVM235" s="77"/>
      <c r="WVN235" s="77"/>
      <c r="WVO235" s="77"/>
      <c r="WVP235" s="77"/>
      <c r="WVQ235" s="77"/>
      <c r="WVR235" s="77"/>
      <c r="WVS235" s="77"/>
      <c r="WVT235" s="77"/>
      <c r="WVU235" s="77"/>
      <c r="WVV235" s="77"/>
      <c r="WVW235" s="77"/>
      <c r="WVX235" s="77"/>
      <c r="WVY235" s="77"/>
      <c r="WVZ235" s="77"/>
      <c r="WWA235" s="77"/>
      <c r="WWB235" s="77"/>
      <c r="WWC235" s="77"/>
      <c r="WWD235" s="77"/>
      <c r="WWE235" s="77"/>
      <c r="WWF235" s="77"/>
      <c r="WWG235" s="77"/>
      <c r="WWH235" s="77"/>
      <c r="WWI235" s="77"/>
      <c r="WWJ235" s="77"/>
      <c r="WWK235" s="77"/>
      <c r="WWL235" s="77"/>
      <c r="WWM235" s="77"/>
      <c r="WWN235" s="77"/>
      <c r="WWO235" s="77"/>
      <c r="WWP235" s="77"/>
      <c r="WWQ235" s="77"/>
      <c r="WWR235" s="77"/>
      <c r="WWS235" s="77"/>
      <c r="WWT235" s="77"/>
      <c r="WWU235" s="77"/>
      <c r="WWV235" s="77"/>
      <c r="WWW235" s="77"/>
      <c r="WWX235" s="77"/>
      <c r="WWY235" s="77"/>
      <c r="WWZ235" s="77"/>
      <c r="WXA235" s="77"/>
      <c r="WXB235" s="77"/>
      <c r="WXC235" s="77"/>
      <c r="WXD235" s="77"/>
      <c r="WXE235" s="77"/>
      <c r="WXF235" s="77"/>
      <c r="WXG235" s="77"/>
      <c r="WXH235" s="77"/>
      <c r="WXI235" s="77"/>
      <c r="WXJ235" s="77"/>
      <c r="WXK235" s="77"/>
      <c r="WXL235" s="77"/>
      <c r="WXM235" s="77"/>
      <c r="WXN235" s="77"/>
      <c r="WXO235" s="77"/>
      <c r="WXP235" s="77"/>
      <c r="WXQ235" s="77"/>
      <c r="WXR235" s="77"/>
      <c r="WXS235" s="77"/>
      <c r="WXT235" s="77"/>
      <c r="WXU235" s="77"/>
      <c r="WXV235" s="77"/>
      <c r="WXW235" s="77"/>
      <c r="WXX235" s="77"/>
      <c r="WXY235" s="77"/>
      <c r="WXZ235" s="77"/>
      <c r="WYA235" s="77"/>
      <c r="WYB235" s="77"/>
      <c r="WYC235" s="77"/>
      <c r="WYD235" s="77"/>
      <c r="WYE235" s="77"/>
      <c r="WYF235" s="77"/>
      <c r="WYG235" s="77"/>
      <c r="WYH235" s="77"/>
      <c r="WYI235" s="77"/>
      <c r="WYJ235" s="77"/>
      <c r="WYK235" s="77"/>
      <c r="WYL235" s="77"/>
      <c r="WYM235" s="77"/>
      <c r="WYN235" s="77"/>
      <c r="WYO235" s="77"/>
      <c r="WYP235" s="77"/>
      <c r="WYQ235" s="77"/>
      <c r="WYR235" s="77"/>
      <c r="WYS235" s="77"/>
      <c r="WYT235" s="77"/>
      <c r="WYU235" s="77"/>
      <c r="WYV235" s="77"/>
      <c r="WYW235" s="77"/>
      <c r="WYX235" s="77"/>
      <c r="WYY235" s="77"/>
      <c r="WYZ235" s="77"/>
      <c r="WZA235" s="77"/>
      <c r="WZB235" s="77"/>
      <c r="WZC235" s="77"/>
      <c r="WZD235" s="77"/>
      <c r="WZE235" s="77"/>
      <c r="WZF235" s="77"/>
      <c r="WZG235" s="77"/>
      <c r="WZH235" s="77"/>
      <c r="WZI235" s="77"/>
      <c r="WZJ235" s="77"/>
      <c r="WZK235" s="77"/>
      <c r="WZL235" s="77"/>
      <c r="WZM235" s="77"/>
      <c r="WZN235" s="77"/>
      <c r="WZO235" s="77"/>
      <c r="WZP235" s="77"/>
      <c r="WZQ235" s="77"/>
      <c r="WZR235" s="77"/>
      <c r="WZS235" s="77"/>
      <c r="WZT235" s="77"/>
      <c r="WZU235" s="77"/>
      <c r="WZV235" s="77"/>
      <c r="WZW235" s="77"/>
      <c r="WZX235" s="77"/>
      <c r="WZY235" s="77"/>
      <c r="WZZ235" s="77"/>
      <c r="XAA235" s="77"/>
      <c r="XAB235" s="77"/>
      <c r="XAC235" s="77"/>
      <c r="XAD235" s="77"/>
      <c r="XAE235" s="77"/>
      <c r="XAF235" s="77"/>
      <c r="XAG235" s="77"/>
      <c r="XAH235" s="77"/>
      <c r="XAI235" s="77"/>
      <c r="XAJ235" s="77"/>
      <c r="XAK235" s="77"/>
      <c r="XAL235" s="77"/>
      <c r="XAM235" s="77"/>
      <c r="XAN235" s="77"/>
      <c r="XAO235" s="77"/>
      <c r="XAP235" s="77"/>
      <c r="XAQ235" s="77"/>
      <c r="XAR235" s="77"/>
      <c r="XAS235" s="77"/>
      <c r="XAT235" s="77"/>
      <c r="XAU235" s="77"/>
      <c r="XAV235" s="77"/>
      <c r="XAW235" s="77"/>
      <c r="XAX235" s="77"/>
      <c r="XAY235" s="77"/>
      <c r="XAZ235" s="77"/>
      <c r="XBA235" s="77"/>
      <c r="XBB235" s="77"/>
      <c r="XBC235" s="77"/>
      <c r="XBD235" s="77"/>
      <c r="XBE235" s="77"/>
      <c r="XBF235" s="77"/>
      <c r="XBG235" s="77"/>
      <c r="XBH235" s="77"/>
      <c r="XBI235" s="77"/>
      <c r="XBJ235" s="77"/>
      <c r="XBK235" s="77"/>
      <c r="XBL235" s="77"/>
      <c r="XBM235" s="77"/>
      <c r="XBN235" s="77"/>
      <c r="XBO235" s="77"/>
      <c r="XBP235" s="77"/>
      <c r="XBQ235" s="77"/>
      <c r="XBR235" s="77"/>
      <c r="XBS235" s="77"/>
      <c r="XBT235" s="77"/>
      <c r="XBU235" s="77"/>
      <c r="XBV235" s="77"/>
      <c r="XBW235" s="77"/>
      <c r="XBX235" s="77"/>
      <c r="XBY235" s="77"/>
      <c r="XBZ235" s="77"/>
      <c r="XCA235" s="77"/>
      <c r="XCB235" s="77"/>
      <c r="XCC235" s="77"/>
      <c r="XCD235" s="77"/>
      <c r="XCE235" s="77"/>
      <c r="XCF235" s="77"/>
      <c r="XCG235" s="77"/>
      <c r="XCH235" s="77"/>
      <c r="XCI235" s="77"/>
      <c r="XCJ235" s="77"/>
      <c r="XCK235" s="77"/>
      <c r="XCL235" s="77"/>
      <c r="XCM235" s="77"/>
      <c r="XCN235" s="77"/>
      <c r="XCO235" s="77"/>
      <c r="XCP235" s="77"/>
      <c r="XCQ235" s="77"/>
      <c r="XCR235" s="77"/>
      <c r="XCS235" s="77"/>
      <c r="XCT235" s="77"/>
      <c r="XCU235" s="77"/>
      <c r="XCV235" s="77"/>
      <c r="XCW235" s="77"/>
      <c r="XCX235" s="77"/>
      <c r="XCY235" s="77"/>
      <c r="XCZ235" s="77"/>
      <c r="XDA235" s="77"/>
      <c r="XDB235" s="77"/>
      <c r="XDC235" s="77"/>
      <c r="XDD235" s="77"/>
      <c r="XDE235" s="77"/>
      <c r="XDF235" s="77"/>
      <c r="XDG235" s="77"/>
      <c r="XDH235" s="77"/>
      <c r="XDI235" s="77"/>
      <c r="XDJ235" s="77"/>
      <c r="XDK235" s="77"/>
      <c r="XDL235" s="77"/>
      <c r="XDM235" s="77"/>
      <c r="XDN235" s="77"/>
      <c r="XDO235" s="77"/>
      <c r="XDP235" s="77"/>
      <c r="XDQ235" s="77"/>
      <c r="XDR235" s="77"/>
      <c r="XDS235" s="77"/>
      <c r="XDT235" s="77"/>
      <c r="XDU235" s="77"/>
      <c r="XDV235" s="77"/>
      <c r="XDW235" s="77"/>
      <c r="XDX235" s="77"/>
      <c r="XDY235" s="77"/>
      <c r="XDZ235" s="77"/>
      <c r="XEA235" s="77"/>
      <c r="XEB235" s="77"/>
      <c r="XEC235" s="77"/>
      <c r="XED235" s="77"/>
      <c r="XEE235" s="77"/>
      <c r="XEF235" s="77"/>
      <c r="XEG235" s="77"/>
      <c r="XEH235" s="77"/>
      <c r="XEI235" s="77"/>
      <c r="XEJ235" s="77"/>
      <c r="XEK235" s="77"/>
      <c r="XEL235" s="77"/>
      <c r="XEM235" s="77"/>
      <c r="XEN235" s="77"/>
      <c r="XEO235" s="77"/>
      <c r="XEP235" s="77"/>
      <c r="XEQ235" s="77"/>
      <c r="XER235" s="77"/>
      <c r="XES235" s="77"/>
      <c r="XET235" s="77"/>
      <c r="XEU235" s="77"/>
      <c r="XEV235" s="77"/>
      <c r="XEW235" s="77"/>
      <c r="XEX235" s="77"/>
      <c r="XEY235" s="77"/>
      <c r="XEZ235" s="77"/>
      <c r="XFA235" s="77"/>
      <c r="XFB235" s="77"/>
    </row>
    <row r="236" spans="1:16382" ht="27" customHeight="1">
      <c r="A236" s="99"/>
      <c r="B236" s="77"/>
      <c r="C236" s="65" t="s">
        <v>839</v>
      </c>
      <c r="D236" s="61"/>
      <c r="E236" s="72"/>
      <c r="F236" s="61"/>
      <c r="G236" s="61"/>
      <c r="H236" s="61"/>
      <c r="I236" s="61"/>
      <c r="J236" s="726"/>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c r="CV236" s="77"/>
      <c r="CW236" s="77"/>
      <c r="CX236" s="77"/>
      <c r="CY236" s="77"/>
      <c r="CZ236" s="77"/>
      <c r="DA236" s="77"/>
      <c r="DB236" s="77"/>
      <c r="DC236" s="77"/>
      <c r="DD236" s="77"/>
      <c r="DE236" s="77"/>
      <c r="DF236" s="77"/>
      <c r="DG236" s="77"/>
      <c r="DH236" s="77"/>
      <c r="DI236" s="77"/>
      <c r="DJ236" s="77"/>
      <c r="DK236" s="77"/>
      <c r="DL236" s="77"/>
      <c r="DM236" s="77"/>
      <c r="DN236" s="77"/>
      <c r="DO236" s="77"/>
      <c r="DP236" s="77"/>
      <c r="DQ236" s="77"/>
      <c r="DR236" s="77"/>
      <c r="DS236" s="77"/>
      <c r="DT236" s="77"/>
      <c r="DU236" s="77"/>
      <c r="DV236" s="77"/>
      <c r="DW236" s="77"/>
      <c r="DX236" s="77"/>
      <c r="DY236" s="77"/>
      <c r="DZ236" s="77"/>
      <c r="EA236" s="77"/>
      <c r="EB236" s="77"/>
      <c r="EC236" s="77"/>
      <c r="ED236" s="77"/>
      <c r="EE236" s="77"/>
      <c r="EF236" s="77"/>
      <c r="EG236" s="77"/>
      <c r="EH236" s="77"/>
      <c r="EI236" s="77"/>
      <c r="EJ236" s="77"/>
      <c r="EK236" s="77"/>
      <c r="EL236" s="77"/>
      <c r="EM236" s="77"/>
      <c r="EN236" s="77"/>
      <c r="EO236" s="77"/>
      <c r="EP236" s="77"/>
      <c r="EQ236" s="77"/>
      <c r="ER236" s="77"/>
      <c r="ES236" s="77"/>
      <c r="ET236" s="77"/>
      <c r="EU236" s="77"/>
      <c r="EV236" s="77"/>
      <c r="EW236" s="77"/>
      <c r="EX236" s="77"/>
      <c r="EY236" s="77"/>
      <c r="EZ236" s="77"/>
      <c r="FA236" s="77"/>
      <c r="FB236" s="77"/>
      <c r="FC236" s="77"/>
      <c r="FD236" s="77"/>
      <c r="FE236" s="77"/>
      <c r="FF236" s="77"/>
      <c r="FG236" s="77"/>
      <c r="FH236" s="77"/>
      <c r="FI236" s="77"/>
      <c r="FJ236" s="77"/>
      <c r="FK236" s="77"/>
      <c r="FL236" s="77"/>
      <c r="FM236" s="77"/>
      <c r="FN236" s="77"/>
      <c r="FO236" s="77"/>
      <c r="FP236" s="77"/>
      <c r="FQ236" s="77"/>
      <c r="FR236" s="77"/>
      <c r="FS236" s="77"/>
      <c r="FT236" s="77"/>
      <c r="FU236" s="77"/>
      <c r="FV236" s="77"/>
      <c r="FW236" s="77"/>
      <c r="FX236" s="77"/>
      <c r="FY236" s="77"/>
      <c r="FZ236" s="77"/>
      <c r="GA236" s="77"/>
      <c r="GB236" s="77"/>
      <c r="GC236" s="77"/>
      <c r="GD236" s="77"/>
      <c r="GE236" s="77"/>
      <c r="GF236" s="77"/>
      <c r="GG236" s="77"/>
      <c r="GH236" s="77"/>
      <c r="GI236" s="77"/>
      <c r="GJ236" s="77"/>
      <c r="GK236" s="77"/>
      <c r="GL236" s="77"/>
      <c r="GM236" s="77"/>
      <c r="GN236" s="77"/>
      <c r="GO236" s="77"/>
      <c r="GP236" s="77"/>
      <c r="GQ236" s="77"/>
      <c r="GR236" s="77"/>
      <c r="GS236" s="77"/>
      <c r="GT236" s="77"/>
      <c r="GU236" s="77"/>
      <c r="GV236" s="77"/>
      <c r="GW236" s="77"/>
      <c r="GX236" s="77"/>
      <c r="GY236" s="77"/>
      <c r="GZ236" s="77"/>
      <c r="HA236" s="77"/>
      <c r="HB236" s="77"/>
      <c r="HC236" s="77"/>
      <c r="HD236" s="77"/>
      <c r="HE236" s="77"/>
      <c r="HF236" s="77"/>
      <c r="HG236" s="77"/>
      <c r="HH236" s="77"/>
      <c r="HI236" s="77"/>
      <c r="HJ236" s="77"/>
      <c r="HK236" s="77"/>
      <c r="HL236" s="77"/>
      <c r="HM236" s="77"/>
      <c r="HN236" s="77"/>
      <c r="HO236" s="77"/>
      <c r="HP236" s="77"/>
      <c r="HQ236" s="77"/>
      <c r="HR236" s="77"/>
      <c r="HS236" s="77"/>
      <c r="HT236" s="77"/>
      <c r="HU236" s="77"/>
      <c r="HV236" s="77"/>
      <c r="HW236" s="77"/>
      <c r="HX236" s="77"/>
      <c r="HY236" s="77"/>
      <c r="HZ236" s="77"/>
      <c r="IA236" s="77"/>
      <c r="IB236" s="77"/>
      <c r="IC236" s="77"/>
      <c r="ID236" s="77"/>
      <c r="IE236" s="77"/>
      <c r="IF236" s="77"/>
      <c r="IG236" s="77"/>
      <c r="IH236" s="77"/>
      <c r="II236" s="77"/>
      <c r="IJ236" s="77"/>
      <c r="IK236" s="77"/>
      <c r="IL236" s="77"/>
      <c r="IM236" s="77"/>
      <c r="IN236" s="77"/>
      <c r="IO236" s="77"/>
      <c r="IP236" s="77"/>
      <c r="IQ236" s="77"/>
      <c r="IR236" s="77"/>
      <c r="IS236" s="77"/>
      <c r="IT236" s="77"/>
      <c r="IU236" s="77"/>
      <c r="IV236" s="77"/>
      <c r="IW236" s="77"/>
      <c r="IX236" s="77"/>
      <c r="IY236" s="77"/>
      <c r="IZ236" s="77"/>
      <c r="JA236" s="77"/>
      <c r="JB236" s="77"/>
      <c r="JC236" s="77"/>
      <c r="JD236" s="77"/>
      <c r="JE236" s="77"/>
      <c r="JF236" s="77"/>
      <c r="JG236" s="77"/>
      <c r="JH236" s="77"/>
      <c r="JI236" s="77"/>
      <c r="JJ236" s="77"/>
      <c r="JK236" s="77"/>
      <c r="JL236" s="77"/>
      <c r="JM236" s="77"/>
      <c r="JN236" s="77"/>
      <c r="JO236" s="77"/>
      <c r="JP236" s="77"/>
      <c r="JQ236" s="77"/>
      <c r="JR236" s="77"/>
      <c r="JS236" s="77"/>
      <c r="JT236" s="77"/>
      <c r="JU236" s="77"/>
      <c r="JV236" s="77"/>
      <c r="JW236" s="77"/>
      <c r="JX236" s="77"/>
      <c r="JY236" s="77"/>
      <c r="JZ236" s="77"/>
      <c r="KA236" s="77"/>
      <c r="KB236" s="77"/>
      <c r="KC236" s="77"/>
      <c r="KD236" s="77"/>
      <c r="KE236" s="77"/>
      <c r="KF236" s="77"/>
      <c r="KG236" s="77"/>
      <c r="KH236" s="77"/>
      <c r="KI236" s="77"/>
      <c r="KJ236" s="77"/>
      <c r="KK236" s="77"/>
      <c r="KL236" s="77"/>
      <c r="KM236" s="77"/>
      <c r="KN236" s="77"/>
      <c r="KO236" s="77"/>
      <c r="KP236" s="77"/>
      <c r="KQ236" s="77"/>
      <c r="KR236" s="77"/>
      <c r="KS236" s="77"/>
      <c r="KT236" s="77"/>
      <c r="KU236" s="77"/>
      <c r="KV236" s="77"/>
      <c r="KW236" s="77"/>
      <c r="KX236" s="77"/>
      <c r="KY236" s="77"/>
      <c r="KZ236" s="77"/>
      <c r="LA236" s="77"/>
      <c r="LB236" s="77"/>
      <c r="LC236" s="77"/>
      <c r="LD236" s="77"/>
      <c r="LE236" s="77"/>
      <c r="LF236" s="77"/>
      <c r="LG236" s="77"/>
      <c r="LH236" s="77"/>
      <c r="LI236" s="77"/>
      <c r="LJ236" s="77"/>
      <c r="LK236" s="77"/>
      <c r="LL236" s="77"/>
      <c r="LM236" s="77"/>
      <c r="LN236" s="77"/>
      <c r="LO236" s="77"/>
      <c r="LP236" s="77"/>
      <c r="LQ236" s="77"/>
      <c r="LR236" s="77"/>
      <c r="LS236" s="77"/>
      <c r="LT236" s="77"/>
      <c r="LU236" s="77"/>
      <c r="LV236" s="77"/>
      <c r="LW236" s="77"/>
      <c r="LX236" s="77"/>
      <c r="LY236" s="77"/>
      <c r="LZ236" s="77"/>
      <c r="MA236" s="77"/>
      <c r="MB236" s="77"/>
      <c r="MC236" s="77"/>
      <c r="MD236" s="77"/>
      <c r="ME236" s="77"/>
      <c r="MF236" s="77"/>
      <c r="MG236" s="77"/>
      <c r="MH236" s="77"/>
      <c r="MI236" s="77"/>
      <c r="MJ236" s="77"/>
      <c r="MK236" s="77"/>
      <c r="ML236" s="77"/>
      <c r="MM236" s="77"/>
      <c r="MN236" s="77"/>
      <c r="MO236" s="77"/>
      <c r="MP236" s="77"/>
      <c r="MQ236" s="77"/>
      <c r="MR236" s="77"/>
      <c r="MS236" s="77"/>
      <c r="MT236" s="77"/>
      <c r="MU236" s="77"/>
      <c r="MV236" s="77"/>
      <c r="MW236" s="77"/>
      <c r="MX236" s="77"/>
      <c r="MY236" s="77"/>
      <c r="MZ236" s="77"/>
      <c r="NA236" s="77"/>
      <c r="NB236" s="77"/>
      <c r="NC236" s="77"/>
      <c r="ND236" s="77"/>
      <c r="NE236" s="77"/>
      <c r="NF236" s="77"/>
      <c r="NG236" s="77"/>
      <c r="NH236" s="77"/>
      <c r="NI236" s="77"/>
      <c r="NJ236" s="77"/>
      <c r="NK236" s="77"/>
      <c r="NL236" s="77"/>
      <c r="NM236" s="77"/>
      <c r="NN236" s="77"/>
      <c r="NO236" s="77"/>
      <c r="NP236" s="77"/>
      <c r="NQ236" s="77"/>
      <c r="NR236" s="77"/>
      <c r="NS236" s="77"/>
      <c r="NT236" s="77"/>
      <c r="NU236" s="77"/>
      <c r="NV236" s="77"/>
      <c r="NW236" s="77"/>
      <c r="NX236" s="77"/>
      <c r="NY236" s="77"/>
      <c r="NZ236" s="77"/>
      <c r="OA236" s="77"/>
      <c r="OB236" s="77"/>
      <c r="OC236" s="77"/>
      <c r="OD236" s="77"/>
      <c r="OE236" s="77"/>
      <c r="OF236" s="77"/>
      <c r="OG236" s="77"/>
      <c r="OH236" s="77"/>
      <c r="OI236" s="77"/>
      <c r="OJ236" s="77"/>
      <c r="OK236" s="77"/>
      <c r="OL236" s="77"/>
      <c r="OM236" s="77"/>
      <c r="ON236" s="77"/>
      <c r="OO236" s="77"/>
      <c r="OP236" s="77"/>
      <c r="OQ236" s="77"/>
      <c r="OR236" s="77"/>
      <c r="OS236" s="77"/>
      <c r="OT236" s="77"/>
      <c r="OU236" s="77"/>
      <c r="OV236" s="77"/>
      <c r="OW236" s="77"/>
      <c r="OX236" s="77"/>
      <c r="OY236" s="77"/>
      <c r="OZ236" s="77"/>
      <c r="PA236" s="77"/>
      <c r="PB236" s="77"/>
      <c r="PC236" s="77"/>
      <c r="PD236" s="77"/>
      <c r="PE236" s="77"/>
      <c r="PF236" s="77"/>
      <c r="PG236" s="77"/>
      <c r="PH236" s="77"/>
      <c r="PI236" s="77"/>
      <c r="PJ236" s="77"/>
      <c r="PK236" s="77"/>
      <c r="PL236" s="77"/>
      <c r="PM236" s="77"/>
      <c r="PN236" s="77"/>
      <c r="PO236" s="77"/>
      <c r="PP236" s="77"/>
      <c r="PQ236" s="77"/>
      <c r="PR236" s="77"/>
      <c r="PS236" s="77"/>
      <c r="PT236" s="77"/>
      <c r="PU236" s="77"/>
      <c r="PV236" s="77"/>
      <c r="PW236" s="77"/>
      <c r="PX236" s="77"/>
      <c r="PY236" s="77"/>
      <c r="PZ236" s="77"/>
      <c r="QA236" s="77"/>
      <c r="QB236" s="77"/>
      <c r="QC236" s="77"/>
      <c r="QD236" s="77"/>
      <c r="QE236" s="77"/>
      <c r="QF236" s="77"/>
      <c r="QG236" s="77"/>
      <c r="QH236" s="77"/>
      <c r="QI236" s="77"/>
      <c r="QJ236" s="77"/>
      <c r="QK236" s="77"/>
      <c r="QL236" s="77"/>
      <c r="QM236" s="77"/>
      <c r="QN236" s="77"/>
      <c r="QO236" s="77"/>
      <c r="QP236" s="77"/>
      <c r="QQ236" s="77"/>
      <c r="QR236" s="77"/>
      <c r="QS236" s="77"/>
      <c r="QT236" s="77"/>
      <c r="QU236" s="77"/>
      <c r="QV236" s="77"/>
      <c r="QW236" s="77"/>
      <c r="QX236" s="77"/>
      <c r="QY236" s="77"/>
      <c r="QZ236" s="77"/>
      <c r="RA236" s="77"/>
      <c r="RB236" s="77"/>
      <c r="RC236" s="77"/>
      <c r="RD236" s="77"/>
      <c r="RE236" s="77"/>
      <c r="RF236" s="77"/>
      <c r="RG236" s="77"/>
      <c r="RH236" s="77"/>
      <c r="RI236" s="77"/>
      <c r="RJ236" s="77"/>
      <c r="RK236" s="77"/>
      <c r="RL236" s="77"/>
      <c r="RM236" s="77"/>
      <c r="RN236" s="77"/>
      <c r="RO236" s="77"/>
      <c r="RP236" s="77"/>
      <c r="RQ236" s="77"/>
      <c r="RR236" s="77"/>
      <c r="RS236" s="77"/>
      <c r="RT236" s="77"/>
      <c r="RU236" s="77"/>
      <c r="RV236" s="77"/>
      <c r="RW236" s="77"/>
      <c r="RX236" s="77"/>
      <c r="RY236" s="77"/>
      <c r="RZ236" s="77"/>
      <c r="SA236" s="77"/>
      <c r="SB236" s="77"/>
      <c r="SC236" s="77"/>
      <c r="SD236" s="77"/>
      <c r="SE236" s="77"/>
      <c r="SF236" s="77"/>
      <c r="SG236" s="77"/>
      <c r="SH236" s="77"/>
      <c r="SI236" s="77"/>
      <c r="SJ236" s="77"/>
      <c r="SK236" s="77"/>
      <c r="SL236" s="77"/>
      <c r="SM236" s="77"/>
      <c r="SN236" s="77"/>
      <c r="SO236" s="77"/>
      <c r="SP236" s="77"/>
      <c r="SQ236" s="77"/>
      <c r="SR236" s="77"/>
      <c r="SS236" s="77"/>
      <c r="ST236" s="77"/>
      <c r="SU236" s="77"/>
      <c r="SV236" s="77"/>
      <c r="SW236" s="77"/>
      <c r="SX236" s="77"/>
      <c r="SY236" s="77"/>
      <c r="SZ236" s="77"/>
      <c r="TA236" s="77"/>
      <c r="TB236" s="77"/>
      <c r="TC236" s="77"/>
      <c r="TD236" s="77"/>
      <c r="TE236" s="77"/>
      <c r="TF236" s="77"/>
      <c r="TG236" s="77"/>
      <c r="TH236" s="77"/>
      <c r="TI236" s="77"/>
      <c r="TJ236" s="77"/>
      <c r="TK236" s="77"/>
      <c r="TL236" s="77"/>
      <c r="TM236" s="77"/>
      <c r="TN236" s="77"/>
      <c r="TO236" s="77"/>
      <c r="TP236" s="77"/>
      <c r="TQ236" s="77"/>
      <c r="TR236" s="77"/>
      <c r="TS236" s="77"/>
      <c r="TT236" s="77"/>
      <c r="TU236" s="77"/>
      <c r="TV236" s="77"/>
      <c r="TW236" s="77"/>
      <c r="TX236" s="77"/>
      <c r="TY236" s="77"/>
      <c r="TZ236" s="77"/>
      <c r="UA236" s="77"/>
      <c r="UB236" s="77"/>
      <c r="UC236" s="77"/>
      <c r="UD236" s="77"/>
      <c r="UE236" s="77"/>
      <c r="UF236" s="77"/>
      <c r="UG236" s="77"/>
      <c r="UH236" s="77"/>
      <c r="UI236" s="77"/>
      <c r="UJ236" s="77"/>
      <c r="UK236" s="77"/>
      <c r="UL236" s="77"/>
      <c r="UM236" s="77"/>
      <c r="UN236" s="77"/>
      <c r="UO236" s="77"/>
      <c r="UP236" s="77"/>
      <c r="UQ236" s="77"/>
      <c r="UR236" s="77"/>
      <c r="US236" s="77"/>
      <c r="UT236" s="77"/>
      <c r="UU236" s="77"/>
      <c r="UV236" s="77"/>
      <c r="UW236" s="77"/>
      <c r="UX236" s="77"/>
      <c r="UY236" s="77"/>
      <c r="UZ236" s="77"/>
      <c r="VA236" s="77"/>
      <c r="VB236" s="77"/>
      <c r="VC236" s="77"/>
      <c r="VD236" s="77"/>
      <c r="VE236" s="77"/>
      <c r="VF236" s="77"/>
      <c r="VG236" s="77"/>
      <c r="VH236" s="77"/>
      <c r="VI236" s="77"/>
      <c r="VJ236" s="77"/>
      <c r="VK236" s="77"/>
      <c r="VL236" s="77"/>
      <c r="VM236" s="77"/>
      <c r="VN236" s="77"/>
      <c r="VO236" s="77"/>
      <c r="VP236" s="77"/>
      <c r="VQ236" s="77"/>
      <c r="VR236" s="77"/>
      <c r="VS236" s="77"/>
      <c r="VT236" s="77"/>
      <c r="VU236" s="77"/>
      <c r="VV236" s="77"/>
      <c r="VW236" s="77"/>
      <c r="VX236" s="77"/>
      <c r="VY236" s="77"/>
      <c r="VZ236" s="77"/>
      <c r="WA236" s="77"/>
      <c r="WB236" s="77"/>
      <c r="WC236" s="77"/>
      <c r="WD236" s="77"/>
      <c r="WE236" s="77"/>
      <c r="WF236" s="77"/>
      <c r="WG236" s="77"/>
      <c r="WH236" s="77"/>
      <c r="WI236" s="77"/>
      <c r="WJ236" s="77"/>
      <c r="WK236" s="77"/>
      <c r="WL236" s="77"/>
      <c r="WM236" s="77"/>
      <c r="WN236" s="77"/>
      <c r="WO236" s="77"/>
      <c r="WP236" s="77"/>
      <c r="WQ236" s="77"/>
      <c r="WR236" s="77"/>
      <c r="WS236" s="77"/>
      <c r="WT236" s="77"/>
      <c r="WU236" s="77"/>
      <c r="WV236" s="77"/>
      <c r="WW236" s="77"/>
      <c r="WX236" s="77"/>
      <c r="WY236" s="77"/>
      <c r="WZ236" s="77"/>
      <c r="XA236" s="77"/>
      <c r="XB236" s="77"/>
      <c r="XC236" s="77"/>
      <c r="XD236" s="77"/>
      <c r="XE236" s="77"/>
      <c r="XF236" s="77"/>
      <c r="XG236" s="77"/>
      <c r="XH236" s="77"/>
      <c r="XI236" s="77"/>
      <c r="XJ236" s="77"/>
      <c r="XK236" s="77"/>
      <c r="XL236" s="77"/>
      <c r="XM236" s="77"/>
      <c r="XN236" s="77"/>
      <c r="XO236" s="77"/>
      <c r="XP236" s="77"/>
      <c r="XQ236" s="77"/>
      <c r="XR236" s="77"/>
      <c r="XS236" s="77"/>
      <c r="XT236" s="77"/>
      <c r="XU236" s="77"/>
      <c r="XV236" s="77"/>
      <c r="XW236" s="77"/>
      <c r="XX236" s="77"/>
      <c r="XY236" s="77"/>
      <c r="XZ236" s="77"/>
      <c r="YA236" s="77"/>
      <c r="YB236" s="77"/>
      <c r="YC236" s="77"/>
      <c r="YD236" s="77"/>
      <c r="YE236" s="77"/>
      <c r="YF236" s="77"/>
      <c r="YG236" s="77"/>
      <c r="YH236" s="77"/>
      <c r="YI236" s="77"/>
      <c r="YJ236" s="77"/>
      <c r="YK236" s="77"/>
      <c r="YL236" s="77"/>
      <c r="YM236" s="77"/>
      <c r="YN236" s="77"/>
      <c r="YO236" s="77"/>
      <c r="YP236" s="77"/>
      <c r="YQ236" s="77"/>
      <c r="YR236" s="77"/>
      <c r="YS236" s="77"/>
      <c r="YT236" s="77"/>
      <c r="YU236" s="77"/>
      <c r="YV236" s="77"/>
      <c r="YW236" s="77"/>
      <c r="YX236" s="77"/>
      <c r="YY236" s="77"/>
      <c r="YZ236" s="77"/>
      <c r="ZA236" s="77"/>
      <c r="ZB236" s="77"/>
      <c r="ZC236" s="77"/>
      <c r="ZD236" s="77"/>
      <c r="ZE236" s="77"/>
      <c r="ZF236" s="77"/>
      <c r="ZG236" s="77"/>
      <c r="ZH236" s="77"/>
      <c r="ZI236" s="77"/>
      <c r="ZJ236" s="77"/>
      <c r="ZK236" s="77"/>
      <c r="ZL236" s="77"/>
      <c r="ZM236" s="77"/>
      <c r="ZN236" s="77"/>
      <c r="ZO236" s="77"/>
      <c r="ZP236" s="77"/>
      <c r="ZQ236" s="77"/>
      <c r="ZR236" s="77"/>
      <c r="ZS236" s="77"/>
      <c r="ZT236" s="77"/>
      <c r="ZU236" s="77"/>
      <c r="ZV236" s="77"/>
      <c r="ZW236" s="77"/>
      <c r="ZX236" s="77"/>
      <c r="ZY236" s="77"/>
      <c r="ZZ236" s="77"/>
      <c r="AAA236" s="77"/>
      <c r="AAB236" s="77"/>
      <c r="AAC236" s="77"/>
      <c r="AAD236" s="77"/>
      <c r="AAE236" s="77"/>
      <c r="AAF236" s="77"/>
      <c r="AAG236" s="77"/>
      <c r="AAH236" s="77"/>
      <c r="AAI236" s="77"/>
      <c r="AAJ236" s="77"/>
      <c r="AAK236" s="77"/>
      <c r="AAL236" s="77"/>
      <c r="AAM236" s="77"/>
      <c r="AAN236" s="77"/>
      <c r="AAO236" s="77"/>
      <c r="AAP236" s="77"/>
      <c r="AAQ236" s="77"/>
      <c r="AAR236" s="77"/>
      <c r="AAS236" s="77"/>
      <c r="AAT236" s="77"/>
      <c r="AAU236" s="77"/>
      <c r="AAV236" s="77"/>
      <c r="AAW236" s="77"/>
      <c r="AAX236" s="77"/>
      <c r="AAY236" s="77"/>
      <c r="AAZ236" s="77"/>
      <c r="ABA236" s="77"/>
      <c r="ABB236" s="77"/>
      <c r="ABC236" s="77"/>
      <c r="ABD236" s="77"/>
      <c r="ABE236" s="77"/>
      <c r="ABF236" s="77"/>
      <c r="ABG236" s="77"/>
      <c r="ABH236" s="77"/>
      <c r="ABI236" s="77"/>
      <c r="ABJ236" s="77"/>
      <c r="ABK236" s="77"/>
      <c r="ABL236" s="77"/>
      <c r="ABM236" s="77"/>
      <c r="ABN236" s="77"/>
      <c r="ABO236" s="77"/>
      <c r="ABP236" s="77"/>
      <c r="ABQ236" s="77"/>
      <c r="ABR236" s="77"/>
      <c r="ABS236" s="77"/>
      <c r="ABT236" s="77"/>
      <c r="ABU236" s="77"/>
      <c r="ABV236" s="77"/>
      <c r="ABW236" s="77"/>
      <c r="ABX236" s="77"/>
      <c r="ABY236" s="77"/>
      <c r="ABZ236" s="77"/>
      <c r="ACA236" s="77"/>
      <c r="ACB236" s="77"/>
      <c r="ACC236" s="77"/>
      <c r="ACD236" s="77"/>
      <c r="ACE236" s="77"/>
      <c r="ACF236" s="77"/>
      <c r="ACG236" s="77"/>
      <c r="ACH236" s="77"/>
      <c r="ACI236" s="77"/>
      <c r="ACJ236" s="77"/>
      <c r="ACK236" s="77"/>
      <c r="ACL236" s="77"/>
      <c r="ACM236" s="77"/>
      <c r="ACN236" s="77"/>
      <c r="ACO236" s="77"/>
      <c r="ACP236" s="77"/>
      <c r="ACQ236" s="77"/>
      <c r="ACR236" s="77"/>
      <c r="ACS236" s="77"/>
      <c r="ACT236" s="77"/>
      <c r="ACU236" s="77"/>
      <c r="ACV236" s="77"/>
      <c r="ACW236" s="77"/>
      <c r="ACX236" s="77"/>
      <c r="ACY236" s="77"/>
      <c r="ACZ236" s="77"/>
      <c r="ADA236" s="77"/>
      <c r="ADB236" s="77"/>
      <c r="ADC236" s="77"/>
      <c r="ADD236" s="77"/>
      <c r="ADE236" s="77"/>
      <c r="ADF236" s="77"/>
      <c r="ADG236" s="77"/>
      <c r="ADH236" s="77"/>
      <c r="ADI236" s="77"/>
      <c r="ADJ236" s="77"/>
      <c r="ADK236" s="77"/>
      <c r="ADL236" s="77"/>
      <c r="ADM236" s="77"/>
      <c r="ADN236" s="77"/>
      <c r="ADO236" s="77"/>
      <c r="ADP236" s="77"/>
      <c r="ADQ236" s="77"/>
      <c r="ADR236" s="77"/>
      <c r="ADS236" s="77"/>
      <c r="ADT236" s="77"/>
      <c r="ADU236" s="77"/>
      <c r="ADV236" s="77"/>
      <c r="ADW236" s="77"/>
      <c r="ADX236" s="77"/>
      <c r="ADY236" s="77"/>
      <c r="ADZ236" s="77"/>
      <c r="AEA236" s="77"/>
      <c r="AEB236" s="77"/>
      <c r="AEC236" s="77"/>
      <c r="AED236" s="77"/>
      <c r="AEE236" s="77"/>
      <c r="AEF236" s="77"/>
      <c r="AEG236" s="77"/>
      <c r="AEH236" s="77"/>
      <c r="AEI236" s="77"/>
      <c r="AEJ236" s="77"/>
      <c r="AEK236" s="77"/>
      <c r="AEL236" s="77"/>
      <c r="AEM236" s="77"/>
      <c r="AEN236" s="77"/>
      <c r="AEO236" s="77"/>
      <c r="AEP236" s="77"/>
      <c r="AEQ236" s="77"/>
      <c r="AER236" s="77"/>
      <c r="AES236" s="77"/>
      <c r="AET236" s="77"/>
      <c r="AEU236" s="77"/>
      <c r="AEV236" s="77"/>
      <c r="AEW236" s="77"/>
      <c r="AEX236" s="77"/>
      <c r="AEY236" s="77"/>
      <c r="AEZ236" s="77"/>
      <c r="AFA236" s="77"/>
      <c r="AFB236" s="77"/>
      <c r="AFC236" s="77"/>
      <c r="AFD236" s="77"/>
      <c r="AFE236" s="77"/>
      <c r="AFF236" s="77"/>
      <c r="AFG236" s="77"/>
      <c r="AFH236" s="77"/>
      <c r="AFI236" s="77"/>
      <c r="AFJ236" s="77"/>
      <c r="AFK236" s="77"/>
      <c r="AFL236" s="77"/>
      <c r="AFM236" s="77"/>
      <c r="AFN236" s="77"/>
      <c r="AFO236" s="77"/>
      <c r="AFP236" s="77"/>
      <c r="AFQ236" s="77"/>
      <c r="AFR236" s="77"/>
      <c r="AFS236" s="77"/>
      <c r="AFT236" s="77"/>
      <c r="AFU236" s="77"/>
      <c r="AFV236" s="77"/>
      <c r="AFW236" s="77"/>
      <c r="AFX236" s="77"/>
      <c r="AFY236" s="77"/>
      <c r="AFZ236" s="77"/>
      <c r="AGA236" s="77"/>
      <c r="AGB236" s="77"/>
      <c r="AGC236" s="77"/>
      <c r="AGD236" s="77"/>
      <c r="AGE236" s="77"/>
      <c r="AGF236" s="77"/>
      <c r="AGG236" s="77"/>
      <c r="AGH236" s="77"/>
      <c r="AGI236" s="77"/>
      <c r="AGJ236" s="77"/>
      <c r="AGK236" s="77"/>
      <c r="AGL236" s="77"/>
      <c r="AGM236" s="77"/>
      <c r="AGN236" s="77"/>
      <c r="AGO236" s="77"/>
      <c r="AGP236" s="77"/>
      <c r="AGQ236" s="77"/>
      <c r="AGR236" s="77"/>
      <c r="AGS236" s="77"/>
      <c r="AGT236" s="77"/>
      <c r="AGU236" s="77"/>
      <c r="AGV236" s="77"/>
      <c r="AGW236" s="77"/>
      <c r="AGX236" s="77"/>
      <c r="AGY236" s="77"/>
      <c r="AGZ236" s="77"/>
      <c r="AHA236" s="77"/>
      <c r="AHB236" s="77"/>
      <c r="AHC236" s="77"/>
      <c r="AHD236" s="77"/>
      <c r="AHE236" s="77"/>
      <c r="AHF236" s="77"/>
      <c r="AHG236" s="77"/>
      <c r="AHH236" s="77"/>
      <c r="AHI236" s="77"/>
      <c r="AHJ236" s="77"/>
      <c r="AHK236" s="77"/>
      <c r="AHL236" s="77"/>
      <c r="AHM236" s="77"/>
      <c r="AHN236" s="77"/>
      <c r="AHO236" s="77"/>
      <c r="AHP236" s="77"/>
      <c r="AHQ236" s="77"/>
      <c r="AHR236" s="77"/>
      <c r="AHS236" s="77"/>
      <c r="AHT236" s="77"/>
      <c r="AHU236" s="77"/>
      <c r="AHV236" s="77"/>
      <c r="AHW236" s="77"/>
      <c r="AHX236" s="77"/>
      <c r="AHY236" s="77"/>
      <c r="AHZ236" s="77"/>
      <c r="AIA236" s="77"/>
      <c r="AIB236" s="77"/>
      <c r="AIC236" s="77"/>
      <c r="AID236" s="77"/>
      <c r="AIE236" s="77"/>
      <c r="AIF236" s="77"/>
      <c r="AIG236" s="77"/>
      <c r="AIH236" s="77"/>
      <c r="AII236" s="77"/>
      <c r="AIJ236" s="77"/>
      <c r="AIK236" s="77"/>
      <c r="AIL236" s="77"/>
      <c r="AIM236" s="77"/>
      <c r="AIN236" s="77"/>
      <c r="AIO236" s="77"/>
      <c r="AIP236" s="77"/>
      <c r="AIQ236" s="77"/>
      <c r="AIR236" s="77"/>
      <c r="AIS236" s="77"/>
      <c r="AIT236" s="77"/>
      <c r="AIU236" s="77"/>
      <c r="AIV236" s="77"/>
      <c r="AIW236" s="77"/>
      <c r="AIX236" s="77"/>
      <c r="AIY236" s="77"/>
      <c r="AIZ236" s="77"/>
      <c r="AJA236" s="77"/>
      <c r="AJB236" s="77"/>
      <c r="AJC236" s="77"/>
      <c r="AJD236" s="77"/>
      <c r="AJE236" s="77"/>
      <c r="AJF236" s="77"/>
      <c r="AJG236" s="77"/>
      <c r="AJH236" s="77"/>
      <c r="AJI236" s="77"/>
      <c r="AJJ236" s="77"/>
      <c r="AJK236" s="77"/>
      <c r="AJL236" s="77"/>
      <c r="AJM236" s="77"/>
      <c r="AJN236" s="77"/>
      <c r="AJO236" s="77"/>
      <c r="AJP236" s="77"/>
      <c r="AJQ236" s="77"/>
      <c r="AJR236" s="77"/>
      <c r="AJS236" s="77"/>
      <c r="AJT236" s="77"/>
      <c r="AJU236" s="77"/>
      <c r="AJV236" s="77"/>
      <c r="AJW236" s="77"/>
      <c r="AJX236" s="77"/>
      <c r="AJY236" s="77"/>
      <c r="AJZ236" s="77"/>
      <c r="AKA236" s="77"/>
      <c r="AKB236" s="77"/>
      <c r="AKC236" s="77"/>
      <c r="AKD236" s="77"/>
      <c r="AKE236" s="77"/>
      <c r="AKF236" s="77"/>
      <c r="AKG236" s="77"/>
      <c r="AKH236" s="77"/>
      <c r="AKI236" s="77"/>
      <c r="AKJ236" s="77"/>
      <c r="AKK236" s="77"/>
      <c r="AKL236" s="77"/>
      <c r="AKM236" s="77"/>
      <c r="AKN236" s="77"/>
      <c r="AKO236" s="77"/>
      <c r="AKP236" s="77"/>
      <c r="AKQ236" s="77"/>
      <c r="AKR236" s="77"/>
      <c r="AKS236" s="77"/>
      <c r="AKT236" s="77"/>
      <c r="AKU236" s="77"/>
      <c r="AKV236" s="77"/>
      <c r="AKW236" s="77"/>
      <c r="AKX236" s="77"/>
      <c r="AKY236" s="77"/>
      <c r="AKZ236" s="77"/>
      <c r="ALA236" s="77"/>
      <c r="ALB236" s="77"/>
      <c r="ALC236" s="77"/>
      <c r="ALD236" s="77"/>
      <c r="ALE236" s="77"/>
      <c r="ALF236" s="77"/>
      <c r="ALG236" s="77"/>
      <c r="ALH236" s="77"/>
      <c r="ALI236" s="77"/>
      <c r="ALJ236" s="77"/>
      <c r="ALK236" s="77"/>
      <c r="ALL236" s="77"/>
      <c r="ALM236" s="77"/>
      <c r="ALN236" s="77"/>
      <c r="ALO236" s="77"/>
      <c r="ALP236" s="77"/>
      <c r="ALQ236" s="77"/>
      <c r="ALR236" s="77"/>
      <c r="ALS236" s="77"/>
      <c r="ALT236" s="77"/>
      <c r="ALU236" s="77"/>
      <c r="ALV236" s="77"/>
      <c r="ALW236" s="77"/>
      <c r="ALX236" s="77"/>
      <c r="ALY236" s="77"/>
      <c r="ALZ236" s="77"/>
      <c r="AMA236" s="77"/>
      <c r="AMB236" s="77"/>
      <c r="AMC236" s="77"/>
      <c r="AMD236" s="77"/>
      <c r="AME236" s="77"/>
      <c r="AMF236" s="77"/>
      <c r="AMG236" s="77"/>
      <c r="AMH236" s="77"/>
      <c r="AMI236" s="77"/>
      <c r="AMJ236" s="77"/>
      <c r="AMK236" s="77"/>
      <c r="AML236" s="77"/>
      <c r="AMM236" s="77"/>
      <c r="AMN236" s="77"/>
      <c r="AMO236" s="77"/>
      <c r="AMP236" s="77"/>
      <c r="AMQ236" s="77"/>
      <c r="AMR236" s="77"/>
      <c r="AMS236" s="77"/>
      <c r="AMT236" s="77"/>
      <c r="AMU236" s="77"/>
      <c r="AMV236" s="77"/>
      <c r="AMW236" s="77"/>
      <c r="AMX236" s="77"/>
      <c r="AMY236" s="77"/>
      <c r="AMZ236" s="77"/>
      <c r="ANA236" s="77"/>
      <c r="ANB236" s="77"/>
      <c r="ANC236" s="77"/>
      <c r="AND236" s="77"/>
      <c r="ANE236" s="77"/>
      <c r="ANF236" s="77"/>
      <c r="ANG236" s="77"/>
      <c r="ANH236" s="77"/>
      <c r="ANI236" s="77"/>
      <c r="ANJ236" s="77"/>
      <c r="ANK236" s="77"/>
      <c r="ANL236" s="77"/>
      <c r="ANM236" s="77"/>
      <c r="ANN236" s="77"/>
      <c r="ANO236" s="77"/>
      <c r="ANP236" s="77"/>
      <c r="ANQ236" s="77"/>
      <c r="ANR236" s="77"/>
      <c r="ANS236" s="77"/>
      <c r="ANT236" s="77"/>
      <c r="ANU236" s="77"/>
      <c r="ANV236" s="77"/>
      <c r="ANW236" s="77"/>
      <c r="ANX236" s="77"/>
      <c r="ANY236" s="77"/>
      <c r="ANZ236" s="77"/>
      <c r="AOA236" s="77"/>
      <c r="AOB236" s="77"/>
      <c r="AOC236" s="77"/>
      <c r="AOD236" s="77"/>
      <c r="AOE236" s="77"/>
      <c r="AOF236" s="77"/>
      <c r="AOG236" s="77"/>
      <c r="AOH236" s="77"/>
      <c r="AOI236" s="77"/>
      <c r="AOJ236" s="77"/>
      <c r="AOK236" s="77"/>
      <c r="AOL236" s="77"/>
      <c r="AOM236" s="77"/>
      <c r="AON236" s="77"/>
      <c r="AOO236" s="77"/>
      <c r="AOP236" s="77"/>
      <c r="AOQ236" s="77"/>
      <c r="AOR236" s="77"/>
      <c r="AOS236" s="77"/>
      <c r="AOT236" s="77"/>
      <c r="AOU236" s="77"/>
      <c r="AOV236" s="77"/>
      <c r="AOW236" s="77"/>
      <c r="AOX236" s="77"/>
      <c r="AOY236" s="77"/>
      <c r="AOZ236" s="77"/>
      <c r="APA236" s="77"/>
      <c r="APB236" s="77"/>
      <c r="APC236" s="77"/>
      <c r="APD236" s="77"/>
      <c r="APE236" s="77"/>
      <c r="APF236" s="77"/>
      <c r="APG236" s="77"/>
      <c r="APH236" s="77"/>
      <c r="API236" s="77"/>
      <c r="APJ236" s="77"/>
      <c r="APK236" s="77"/>
      <c r="APL236" s="77"/>
      <c r="APM236" s="77"/>
      <c r="APN236" s="77"/>
      <c r="APO236" s="77"/>
      <c r="APP236" s="77"/>
      <c r="APQ236" s="77"/>
      <c r="APR236" s="77"/>
      <c r="APS236" s="77"/>
      <c r="APT236" s="77"/>
      <c r="APU236" s="77"/>
      <c r="APV236" s="77"/>
      <c r="APW236" s="77"/>
      <c r="APX236" s="77"/>
      <c r="APY236" s="77"/>
      <c r="APZ236" s="77"/>
      <c r="AQA236" s="77"/>
      <c r="AQB236" s="77"/>
      <c r="AQC236" s="77"/>
      <c r="AQD236" s="77"/>
      <c r="AQE236" s="77"/>
      <c r="AQF236" s="77"/>
      <c r="AQG236" s="77"/>
      <c r="AQH236" s="77"/>
      <c r="AQI236" s="77"/>
      <c r="AQJ236" s="77"/>
      <c r="AQK236" s="77"/>
      <c r="AQL236" s="77"/>
      <c r="AQM236" s="77"/>
      <c r="AQN236" s="77"/>
      <c r="AQO236" s="77"/>
      <c r="AQP236" s="77"/>
      <c r="AQQ236" s="77"/>
      <c r="AQR236" s="77"/>
      <c r="AQS236" s="77"/>
      <c r="AQT236" s="77"/>
      <c r="AQU236" s="77"/>
      <c r="AQV236" s="77"/>
      <c r="AQW236" s="77"/>
      <c r="AQX236" s="77"/>
      <c r="AQY236" s="77"/>
      <c r="AQZ236" s="77"/>
      <c r="ARA236" s="77"/>
      <c r="ARB236" s="77"/>
      <c r="ARC236" s="77"/>
      <c r="ARD236" s="77"/>
      <c r="ARE236" s="77"/>
      <c r="ARF236" s="77"/>
      <c r="ARG236" s="77"/>
      <c r="ARH236" s="77"/>
      <c r="ARI236" s="77"/>
      <c r="ARJ236" s="77"/>
      <c r="ARK236" s="77"/>
      <c r="ARL236" s="77"/>
      <c r="ARM236" s="77"/>
      <c r="ARN236" s="77"/>
      <c r="ARO236" s="77"/>
      <c r="ARP236" s="77"/>
      <c r="ARQ236" s="77"/>
      <c r="ARR236" s="77"/>
      <c r="ARS236" s="77"/>
      <c r="ART236" s="77"/>
      <c r="ARU236" s="77"/>
      <c r="ARV236" s="77"/>
      <c r="ARW236" s="77"/>
      <c r="ARX236" s="77"/>
      <c r="ARY236" s="77"/>
      <c r="ARZ236" s="77"/>
      <c r="ASA236" s="77"/>
      <c r="ASB236" s="77"/>
      <c r="ASC236" s="77"/>
      <c r="ASD236" s="77"/>
      <c r="ASE236" s="77"/>
      <c r="ASF236" s="77"/>
      <c r="ASG236" s="77"/>
      <c r="ASH236" s="77"/>
      <c r="ASI236" s="77"/>
      <c r="ASJ236" s="77"/>
      <c r="ASK236" s="77"/>
      <c r="ASL236" s="77"/>
      <c r="ASM236" s="77"/>
      <c r="ASN236" s="77"/>
      <c r="ASO236" s="77"/>
      <c r="ASP236" s="77"/>
      <c r="ASQ236" s="77"/>
      <c r="ASR236" s="77"/>
      <c r="ASS236" s="77"/>
      <c r="AST236" s="77"/>
      <c r="ASU236" s="77"/>
      <c r="ASV236" s="77"/>
      <c r="ASW236" s="77"/>
      <c r="ASX236" s="77"/>
      <c r="ASY236" s="77"/>
      <c r="ASZ236" s="77"/>
      <c r="ATA236" s="77"/>
      <c r="ATB236" s="77"/>
      <c r="ATC236" s="77"/>
      <c r="ATD236" s="77"/>
      <c r="ATE236" s="77"/>
      <c r="ATF236" s="77"/>
      <c r="ATG236" s="77"/>
      <c r="ATH236" s="77"/>
      <c r="ATI236" s="77"/>
      <c r="ATJ236" s="77"/>
      <c r="ATK236" s="77"/>
      <c r="ATL236" s="77"/>
      <c r="ATM236" s="77"/>
      <c r="ATN236" s="77"/>
      <c r="ATO236" s="77"/>
      <c r="ATP236" s="77"/>
      <c r="ATQ236" s="77"/>
      <c r="ATR236" s="77"/>
      <c r="ATS236" s="77"/>
      <c r="ATT236" s="77"/>
      <c r="ATU236" s="77"/>
      <c r="ATV236" s="77"/>
      <c r="ATW236" s="77"/>
      <c r="ATX236" s="77"/>
      <c r="ATY236" s="77"/>
      <c r="ATZ236" s="77"/>
      <c r="AUA236" s="77"/>
      <c r="AUB236" s="77"/>
      <c r="AUC236" s="77"/>
      <c r="AUD236" s="77"/>
      <c r="AUE236" s="77"/>
      <c r="AUF236" s="77"/>
      <c r="AUG236" s="77"/>
      <c r="AUH236" s="77"/>
      <c r="AUI236" s="77"/>
      <c r="AUJ236" s="77"/>
      <c r="AUK236" s="77"/>
      <c r="AUL236" s="77"/>
      <c r="AUM236" s="77"/>
      <c r="AUN236" s="77"/>
      <c r="AUO236" s="77"/>
      <c r="AUP236" s="77"/>
      <c r="AUQ236" s="77"/>
      <c r="AUR236" s="77"/>
      <c r="AUS236" s="77"/>
      <c r="AUT236" s="77"/>
      <c r="AUU236" s="77"/>
      <c r="AUV236" s="77"/>
      <c r="AUW236" s="77"/>
      <c r="AUX236" s="77"/>
      <c r="AUY236" s="77"/>
      <c r="AUZ236" s="77"/>
      <c r="AVA236" s="77"/>
      <c r="AVB236" s="77"/>
      <c r="AVC236" s="77"/>
      <c r="AVD236" s="77"/>
      <c r="AVE236" s="77"/>
      <c r="AVF236" s="77"/>
      <c r="AVG236" s="77"/>
      <c r="AVH236" s="77"/>
      <c r="AVI236" s="77"/>
      <c r="AVJ236" s="77"/>
      <c r="AVK236" s="77"/>
      <c r="AVL236" s="77"/>
      <c r="AVM236" s="77"/>
      <c r="AVN236" s="77"/>
      <c r="AVO236" s="77"/>
      <c r="AVP236" s="77"/>
      <c r="AVQ236" s="77"/>
      <c r="AVR236" s="77"/>
      <c r="AVS236" s="77"/>
      <c r="AVT236" s="77"/>
      <c r="AVU236" s="77"/>
      <c r="AVV236" s="77"/>
      <c r="AVW236" s="77"/>
      <c r="AVX236" s="77"/>
      <c r="AVY236" s="77"/>
      <c r="AVZ236" s="77"/>
      <c r="AWA236" s="77"/>
      <c r="AWB236" s="77"/>
      <c r="AWC236" s="77"/>
      <c r="AWD236" s="77"/>
      <c r="AWE236" s="77"/>
      <c r="AWF236" s="77"/>
      <c r="AWG236" s="77"/>
      <c r="AWH236" s="77"/>
      <c r="AWI236" s="77"/>
      <c r="AWJ236" s="77"/>
      <c r="AWK236" s="77"/>
      <c r="AWL236" s="77"/>
      <c r="AWM236" s="77"/>
      <c r="AWN236" s="77"/>
      <c r="AWO236" s="77"/>
      <c r="AWP236" s="77"/>
      <c r="AWQ236" s="77"/>
      <c r="AWR236" s="77"/>
      <c r="AWS236" s="77"/>
      <c r="AWT236" s="77"/>
      <c r="AWU236" s="77"/>
      <c r="AWV236" s="77"/>
      <c r="AWW236" s="77"/>
      <c r="AWX236" s="77"/>
      <c r="AWY236" s="77"/>
      <c r="AWZ236" s="77"/>
      <c r="AXA236" s="77"/>
      <c r="AXB236" s="77"/>
      <c r="AXC236" s="77"/>
      <c r="AXD236" s="77"/>
      <c r="AXE236" s="77"/>
      <c r="AXF236" s="77"/>
      <c r="AXG236" s="77"/>
      <c r="AXH236" s="77"/>
      <c r="AXI236" s="77"/>
      <c r="AXJ236" s="77"/>
      <c r="AXK236" s="77"/>
      <c r="AXL236" s="77"/>
      <c r="AXM236" s="77"/>
      <c r="AXN236" s="77"/>
      <c r="AXO236" s="77"/>
      <c r="AXP236" s="77"/>
      <c r="AXQ236" s="77"/>
      <c r="AXR236" s="77"/>
      <c r="AXS236" s="77"/>
      <c r="AXT236" s="77"/>
      <c r="AXU236" s="77"/>
      <c r="AXV236" s="77"/>
      <c r="AXW236" s="77"/>
      <c r="AXX236" s="77"/>
      <c r="AXY236" s="77"/>
      <c r="AXZ236" s="77"/>
      <c r="AYA236" s="77"/>
      <c r="AYB236" s="77"/>
      <c r="AYC236" s="77"/>
      <c r="AYD236" s="77"/>
      <c r="AYE236" s="77"/>
      <c r="AYF236" s="77"/>
      <c r="AYG236" s="77"/>
      <c r="AYH236" s="77"/>
      <c r="AYI236" s="77"/>
      <c r="AYJ236" s="77"/>
      <c r="AYK236" s="77"/>
      <c r="AYL236" s="77"/>
      <c r="AYM236" s="77"/>
      <c r="AYN236" s="77"/>
      <c r="AYO236" s="77"/>
      <c r="AYP236" s="77"/>
      <c r="AYQ236" s="77"/>
      <c r="AYR236" s="77"/>
      <c r="AYS236" s="77"/>
      <c r="AYT236" s="77"/>
      <c r="AYU236" s="77"/>
      <c r="AYV236" s="77"/>
      <c r="AYW236" s="77"/>
      <c r="AYX236" s="77"/>
      <c r="AYY236" s="77"/>
      <c r="AYZ236" s="77"/>
      <c r="AZA236" s="77"/>
      <c r="AZB236" s="77"/>
      <c r="AZC236" s="77"/>
      <c r="AZD236" s="77"/>
      <c r="AZE236" s="77"/>
      <c r="AZF236" s="77"/>
      <c r="AZG236" s="77"/>
      <c r="AZH236" s="77"/>
      <c r="AZI236" s="77"/>
      <c r="AZJ236" s="77"/>
      <c r="AZK236" s="77"/>
      <c r="AZL236" s="77"/>
      <c r="AZM236" s="77"/>
      <c r="AZN236" s="77"/>
      <c r="AZO236" s="77"/>
      <c r="AZP236" s="77"/>
      <c r="AZQ236" s="77"/>
      <c r="AZR236" s="77"/>
      <c r="AZS236" s="77"/>
      <c r="AZT236" s="77"/>
      <c r="AZU236" s="77"/>
      <c r="AZV236" s="77"/>
      <c r="AZW236" s="77"/>
      <c r="AZX236" s="77"/>
      <c r="AZY236" s="77"/>
      <c r="AZZ236" s="77"/>
      <c r="BAA236" s="77"/>
      <c r="BAB236" s="77"/>
      <c r="BAC236" s="77"/>
      <c r="BAD236" s="77"/>
      <c r="BAE236" s="77"/>
      <c r="BAF236" s="77"/>
      <c r="BAG236" s="77"/>
      <c r="BAH236" s="77"/>
      <c r="BAI236" s="77"/>
      <c r="BAJ236" s="77"/>
      <c r="BAK236" s="77"/>
      <c r="BAL236" s="77"/>
      <c r="BAM236" s="77"/>
      <c r="BAN236" s="77"/>
      <c r="BAO236" s="77"/>
      <c r="BAP236" s="77"/>
      <c r="BAQ236" s="77"/>
      <c r="BAR236" s="77"/>
      <c r="BAS236" s="77"/>
      <c r="BAT236" s="77"/>
      <c r="BAU236" s="77"/>
      <c r="BAV236" s="77"/>
      <c r="BAW236" s="77"/>
      <c r="BAX236" s="77"/>
      <c r="BAY236" s="77"/>
      <c r="BAZ236" s="77"/>
      <c r="BBA236" s="77"/>
      <c r="BBB236" s="77"/>
      <c r="BBC236" s="77"/>
      <c r="BBD236" s="77"/>
      <c r="BBE236" s="77"/>
      <c r="BBF236" s="77"/>
      <c r="BBG236" s="77"/>
      <c r="BBH236" s="77"/>
      <c r="BBI236" s="77"/>
      <c r="BBJ236" s="77"/>
      <c r="BBK236" s="77"/>
      <c r="BBL236" s="77"/>
      <c r="BBM236" s="77"/>
      <c r="BBN236" s="77"/>
      <c r="BBO236" s="77"/>
      <c r="BBP236" s="77"/>
      <c r="BBQ236" s="77"/>
      <c r="BBR236" s="77"/>
      <c r="BBS236" s="77"/>
      <c r="BBT236" s="77"/>
      <c r="BBU236" s="77"/>
      <c r="BBV236" s="77"/>
      <c r="BBW236" s="77"/>
      <c r="BBX236" s="77"/>
      <c r="BBY236" s="77"/>
      <c r="BBZ236" s="77"/>
      <c r="BCA236" s="77"/>
      <c r="BCB236" s="77"/>
      <c r="BCC236" s="77"/>
      <c r="BCD236" s="77"/>
      <c r="BCE236" s="77"/>
      <c r="BCF236" s="77"/>
      <c r="BCG236" s="77"/>
      <c r="BCH236" s="77"/>
      <c r="BCI236" s="77"/>
      <c r="BCJ236" s="77"/>
      <c r="BCK236" s="77"/>
      <c r="BCL236" s="77"/>
      <c r="BCM236" s="77"/>
      <c r="BCN236" s="77"/>
      <c r="BCO236" s="77"/>
      <c r="BCP236" s="77"/>
      <c r="BCQ236" s="77"/>
      <c r="BCR236" s="77"/>
      <c r="BCS236" s="77"/>
      <c r="BCT236" s="77"/>
      <c r="BCU236" s="77"/>
      <c r="BCV236" s="77"/>
      <c r="BCW236" s="77"/>
      <c r="BCX236" s="77"/>
      <c r="BCY236" s="77"/>
      <c r="BCZ236" s="77"/>
      <c r="BDA236" s="77"/>
      <c r="BDB236" s="77"/>
      <c r="BDC236" s="77"/>
      <c r="BDD236" s="77"/>
      <c r="BDE236" s="77"/>
      <c r="BDF236" s="77"/>
      <c r="BDG236" s="77"/>
      <c r="BDH236" s="77"/>
      <c r="BDI236" s="77"/>
      <c r="BDJ236" s="77"/>
      <c r="BDK236" s="77"/>
      <c r="BDL236" s="77"/>
      <c r="BDM236" s="77"/>
      <c r="BDN236" s="77"/>
      <c r="BDO236" s="77"/>
      <c r="BDP236" s="77"/>
      <c r="BDQ236" s="77"/>
      <c r="BDR236" s="77"/>
      <c r="BDS236" s="77"/>
      <c r="BDT236" s="77"/>
      <c r="BDU236" s="77"/>
      <c r="BDV236" s="77"/>
      <c r="BDW236" s="77"/>
      <c r="BDX236" s="77"/>
      <c r="BDY236" s="77"/>
      <c r="BDZ236" s="77"/>
      <c r="BEA236" s="77"/>
      <c r="BEB236" s="77"/>
      <c r="BEC236" s="77"/>
      <c r="BED236" s="77"/>
      <c r="BEE236" s="77"/>
      <c r="BEF236" s="77"/>
      <c r="BEG236" s="77"/>
      <c r="BEH236" s="77"/>
      <c r="BEI236" s="77"/>
      <c r="BEJ236" s="77"/>
      <c r="BEK236" s="77"/>
      <c r="BEL236" s="77"/>
      <c r="BEM236" s="77"/>
      <c r="BEN236" s="77"/>
      <c r="BEO236" s="77"/>
      <c r="BEP236" s="77"/>
      <c r="BEQ236" s="77"/>
      <c r="BER236" s="77"/>
      <c r="BES236" s="77"/>
      <c r="BET236" s="77"/>
      <c r="BEU236" s="77"/>
      <c r="BEV236" s="77"/>
      <c r="BEW236" s="77"/>
      <c r="BEX236" s="77"/>
      <c r="BEY236" s="77"/>
      <c r="BEZ236" s="77"/>
      <c r="BFA236" s="77"/>
      <c r="BFB236" s="77"/>
      <c r="BFC236" s="77"/>
      <c r="BFD236" s="77"/>
      <c r="BFE236" s="77"/>
      <c r="BFF236" s="77"/>
      <c r="BFG236" s="77"/>
      <c r="BFH236" s="77"/>
      <c r="BFI236" s="77"/>
      <c r="BFJ236" s="77"/>
      <c r="BFK236" s="77"/>
      <c r="BFL236" s="77"/>
      <c r="BFM236" s="77"/>
      <c r="BFN236" s="77"/>
      <c r="BFO236" s="77"/>
      <c r="BFP236" s="77"/>
      <c r="BFQ236" s="77"/>
      <c r="BFR236" s="77"/>
      <c r="BFS236" s="77"/>
      <c r="BFT236" s="77"/>
      <c r="BFU236" s="77"/>
      <c r="BFV236" s="77"/>
      <c r="BFW236" s="77"/>
      <c r="BFX236" s="77"/>
      <c r="BFY236" s="77"/>
      <c r="BFZ236" s="77"/>
      <c r="BGA236" s="77"/>
      <c r="BGB236" s="77"/>
      <c r="BGC236" s="77"/>
      <c r="BGD236" s="77"/>
      <c r="BGE236" s="77"/>
      <c r="BGF236" s="77"/>
      <c r="BGG236" s="77"/>
      <c r="BGH236" s="77"/>
      <c r="BGI236" s="77"/>
      <c r="BGJ236" s="77"/>
      <c r="BGK236" s="77"/>
      <c r="BGL236" s="77"/>
      <c r="BGM236" s="77"/>
      <c r="BGN236" s="77"/>
      <c r="BGO236" s="77"/>
      <c r="BGP236" s="77"/>
      <c r="BGQ236" s="77"/>
      <c r="BGR236" s="77"/>
      <c r="BGS236" s="77"/>
      <c r="BGT236" s="77"/>
      <c r="BGU236" s="77"/>
      <c r="BGV236" s="77"/>
      <c r="BGW236" s="77"/>
      <c r="BGX236" s="77"/>
      <c r="BGY236" s="77"/>
      <c r="BGZ236" s="77"/>
      <c r="BHA236" s="77"/>
      <c r="BHB236" s="77"/>
      <c r="BHC236" s="77"/>
      <c r="BHD236" s="77"/>
      <c r="BHE236" s="77"/>
      <c r="BHF236" s="77"/>
      <c r="BHG236" s="77"/>
      <c r="BHH236" s="77"/>
      <c r="BHI236" s="77"/>
      <c r="BHJ236" s="77"/>
      <c r="BHK236" s="77"/>
      <c r="BHL236" s="77"/>
      <c r="BHM236" s="77"/>
      <c r="BHN236" s="77"/>
      <c r="BHO236" s="77"/>
      <c r="BHP236" s="77"/>
      <c r="BHQ236" s="77"/>
      <c r="BHR236" s="77"/>
      <c r="BHS236" s="77"/>
      <c r="BHT236" s="77"/>
      <c r="BHU236" s="77"/>
      <c r="BHV236" s="77"/>
      <c r="BHW236" s="77"/>
      <c r="BHX236" s="77"/>
      <c r="BHY236" s="77"/>
      <c r="BHZ236" s="77"/>
      <c r="BIA236" s="77"/>
      <c r="BIB236" s="77"/>
      <c r="BIC236" s="77"/>
      <c r="BID236" s="77"/>
      <c r="BIE236" s="77"/>
      <c r="BIF236" s="77"/>
      <c r="BIG236" s="77"/>
      <c r="BIH236" s="77"/>
      <c r="BII236" s="77"/>
      <c r="BIJ236" s="77"/>
      <c r="BIK236" s="77"/>
      <c r="BIL236" s="77"/>
      <c r="BIM236" s="77"/>
      <c r="BIN236" s="77"/>
      <c r="BIO236" s="77"/>
      <c r="BIP236" s="77"/>
      <c r="BIQ236" s="77"/>
      <c r="BIR236" s="77"/>
      <c r="BIS236" s="77"/>
      <c r="BIT236" s="77"/>
      <c r="BIU236" s="77"/>
      <c r="BIV236" s="77"/>
      <c r="BIW236" s="77"/>
      <c r="BIX236" s="77"/>
      <c r="BIY236" s="77"/>
      <c r="BIZ236" s="77"/>
      <c r="BJA236" s="77"/>
      <c r="BJB236" s="77"/>
      <c r="BJC236" s="77"/>
      <c r="BJD236" s="77"/>
      <c r="BJE236" s="77"/>
      <c r="BJF236" s="77"/>
      <c r="BJG236" s="77"/>
      <c r="BJH236" s="77"/>
      <c r="BJI236" s="77"/>
      <c r="BJJ236" s="77"/>
      <c r="BJK236" s="77"/>
      <c r="BJL236" s="77"/>
      <c r="BJM236" s="77"/>
      <c r="BJN236" s="77"/>
      <c r="BJO236" s="77"/>
      <c r="BJP236" s="77"/>
      <c r="BJQ236" s="77"/>
      <c r="BJR236" s="77"/>
      <c r="BJS236" s="77"/>
      <c r="BJT236" s="77"/>
      <c r="BJU236" s="77"/>
      <c r="BJV236" s="77"/>
      <c r="BJW236" s="77"/>
      <c r="BJX236" s="77"/>
      <c r="BJY236" s="77"/>
      <c r="BJZ236" s="77"/>
      <c r="BKA236" s="77"/>
      <c r="BKB236" s="77"/>
      <c r="BKC236" s="77"/>
      <c r="BKD236" s="77"/>
      <c r="BKE236" s="77"/>
      <c r="BKF236" s="77"/>
      <c r="BKG236" s="77"/>
      <c r="BKH236" s="77"/>
      <c r="BKI236" s="77"/>
      <c r="BKJ236" s="77"/>
      <c r="BKK236" s="77"/>
      <c r="BKL236" s="77"/>
      <c r="BKM236" s="77"/>
      <c r="BKN236" s="77"/>
      <c r="BKO236" s="77"/>
      <c r="BKP236" s="77"/>
      <c r="BKQ236" s="77"/>
      <c r="BKR236" s="77"/>
      <c r="BKS236" s="77"/>
      <c r="BKT236" s="77"/>
      <c r="BKU236" s="77"/>
      <c r="BKV236" s="77"/>
      <c r="BKW236" s="77"/>
      <c r="BKX236" s="77"/>
      <c r="BKY236" s="77"/>
      <c r="BKZ236" s="77"/>
      <c r="BLA236" s="77"/>
      <c r="BLB236" s="77"/>
      <c r="BLC236" s="77"/>
      <c r="BLD236" s="77"/>
      <c r="BLE236" s="77"/>
      <c r="BLF236" s="77"/>
      <c r="BLG236" s="77"/>
      <c r="BLH236" s="77"/>
      <c r="BLI236" s="77"/>
      <c r="BLJ236" s="77"/>
      <c r="BLK236" s="77"/>
      <c r="BLL236" s="77"/>
      <c r="BLM236" s="77"/>
      <c r="BLN236" s="77"/>
      <c r="BLO236" s="77"/>
      <c r="BLP236" s="77"/>
      <c r="BLQ236" s="77"/>
      <c r="BLR236" s="77"/>
      <c r="BLS236" s="77"/>
      <c r="BLT236" s="77"/>
      <c r="BLU236" s="77"/>
      <c r="BLV236" s="77"/>
      <c r="BLW236" s="77"/>
      <c r="BLX236" s="77"/>
      <c r="BLY236" s="77"/>
      <c r="BLZ236" s="77"/>
      <c r="BMA236" s="77"/>
      <c r="BMB236" s="77"/>
      <c r="BMC236" s="77"/>
      <c r="BMD236" s="77"/>
      <c r="BME236" s="77"/>
      <c r="BMF236" s="77"/>
      <c r="BMG236" s="77"/>
      <c r="BMH236" s="77"/>
      <c r="BMI236" s="77"/>
      <c r="BMJ236" s="77"/>
      <c r="BMK236" s="77"/>
      <c r="BML236" s="77"/>
      <c r="BMM236" s="77"/>
      <c r="BMN236" s="77"/>
      <c r="BMO236" s="77"/>
      <c r="BMP236" s="77"/>
      <c r="BMQ236" s="77"/>
      <c r="BMR236" s="77"/>
      <c r="BMS236" s="77"/>
      <c r="BMT236" s="77"/>
      <c r="BMU236" s="77"/>
      <c r="BMV236" s="77"/>
      <c r="BMW236" s="77"/>
      <c r="BMX236" s="77"/>
      <c r="BMY236" s="77"/>
      <c r="BMZ236" s="77"/>
      <c r="BNA236" s="77"/>
      <c r="BNB236" s="77"/>
      <c r="BNC236" s="77"/>
      <c r="BND236" s="77"/>
      <c r="BNE236" s="77"/>
      <c r="BNF236" s="77"/>
      <c r="BNG236" s="77"/>
      <c r="BNH236" s="77"/>
      <c r="BNI236" s="77"/>
      <c r="BNJ236" s="77"/>
      <c r="BNK236" s="77"/>
      <c r="BNL236" s="77"/>
      <c r="BNM236" s="77"/>
      <c r="BNN236" s="77"/>
      <c r="BNO236" s="77"/>
      <c r="BNP236" s="77"/>
      <c r="BNQ236" s="77"/>
      <c r="BNR236" s="77"/>
      <c r="BNS236" s="77"/>
      <c r="BNT236" s="77"/>
      <c r="BNU236" s="77"/>
      <c r="BNV236" s="77"/>
      <c r="BNW236" s="77"/>
      <c r="BNX236" s="77"/>
      <c r="BNY236" s="77"/>
      <c r="BNZ236" s="77"/>
      <c r="BOA236" s="77"/>
      <c r="BOB236" s="77"/>
      <c r="BOC236" s="77"/>
      <c r="BOD236" s="77"/>
      <c r="BOE236" s="77"/>
      <c r="BOF236" s="77"/>
      <c r="BOG236" s="77"/>
      <c r="BOH236" s="77"/>
      <c r="BOI236" s="77"/>
      <c r="BOJ236" s="77"/>
      <c r="BOK236" s="77"/>
      <c r="BOL236" s="77"/>
      <c r="BOM236" s="77"/>
      <c r="BON236" s="77"/>
      <c r="BOO236" s="77"/>
      <c r="BOP236" s="77"/>
      <c r="BOQ236" s="77"/>
      <c r="BOR236" s="77"/>
      <c r="BOS236" s="77"/>
      <c r="BOT236" s="77"/>
      <c r="BOU236" s="77"/>
      <c r="BOV236" s="77"/>
      <c r="BOW236" s="77"/>
      <c r="BOX236" s="77"/>
      <c r="BOY236" s="77"/>
      <c r="BOZ236" s="77"/>
      <c r="BPA236" s="77"/>
      <c r="BPB236" s="77"/>
      <c r="BPC236" s="77"/>
      <c r="BPD236" s="77"/>
      <c r="BPE236" s="77"/>
      <c r="BPF236" s="77"/>
      <c r="BPG236" s="77"/>
      <c r="BPH236" s="77"/>
      <c r="BPI236" s="77"/>
      <c r="BPJ236" s="77"/>
      <c r="BPK236" s="77"/>
      <c r="BPL236" s="77"/>
      <c r="BPM236" s="77"/>
      <c r="BPN236" s="77"/>
      <c r="BPO236" s="77"/>
      <c r="BPP236" s="77"/>
      <c r="BPQ236" s="77"/>
      <c r="BPR236" s="77"/>
      <c r="BPS236" s="77"/>
      <c r="BPT236" s="77"/>
      <c r="BPU236" s="77"/>
      <c r="BPV236" s="77"/>
      <c r="BPW236" s="77"/>
      <c r="BPX236" s="77"/>
      <c r="BPY236" s="77"/>
      <c r="BPZ236" s="77"/>
      <c r="BQA236" s="77"/>
      <c r="BQB236" s="77"/>
      <c r="BQC236" s="77"/>
      <c r="BQD236" s="77"/>
      <c r="BQE236" s="77"/>
      <c r="BQF236" s="77"/>
      <c r="BQG236" s="77"/>
      <c r="BQH236" s="77"/>
      <c r="BQI236" s="77"/>
      <c r="BQJ236" s="77"/>
      <c r="BQK236" s="77"/>
      <c r="BQL236" s="77"/>
      <c r="BQM236" s="77"/>
      <c r="BQN236" s="77"/>
      <c r="BQO236" s="77"/>
      <c r="BQP236" s="77"/>
      <c r="BQQ236" s="77"/>
      <c r="BQR236" s="77"/>
      <c r="BQS236" s="77"/>
      <c r="BQT236" s="77"/>
      <c r="BQU236" s="77"/>
      <c r="BQV236" s="77"/>
      <c r="BQW236" s="77"/>
      <c r="BQX236" s="77"/>
      <c r="BQY236" s="77"/>
      <c r="BQZ236" s="77"/>
      <c r="BRA236" s="77"/>
      <c r="BRB236" s="77"/>
      <c r="BRC236" s="77"/>
      <c r="BRD236" s="77"/>
      <c r="BRE236" s="77"/>
      <c r="BRF236" s="77"/>
      <c r="BRG236" s="77"/>
      <c r="BRH236" s="77"/>
      <c r="BRI236" s="77"/>
      <c r="BRJ236" s="77"/>
      <c r="BRK236" s="77"/>
      <c r="BRL236" s="77"/>
      <c r="BRM236" s="77"/>
      <c r="BRN236" s="77"/>
      <c r="BRO236" s="77"/>
      <c r="BRP236" s="77"/>
      <c r="BRQ236" s="77"/>
      <c r="BRR236" s="77"/>
      <c r="BRS236" s="77"/>
      <c r="BRT236" s="77"/>
      <c r="BRU236" s="77"/>
      <c r="BRV236" s="77"/>
      <c r="BRW236" s="77"/>
      <c r="BRX236" s="77"/>
      <c r="BRY236" s="77"/>
      <c r="BRZ236" s="77"/>
      <c r="BSA236" s="77"/>
      <c r="BSB236" s="77"/>
      <c r="BSC236" s="77"/>
      <c r="BSD236" s="77"/>
      <c r="BSE236" s="77"/>
      <c r="BSF236" s="77"/>
      <c r="BSG236" s="77"/>
      <c r="BSH236" s="77"/>
      <c r="BSI236" s="77"/>
      <c r="BSJ236" s="77"/>
      <c r="BSK236" s="77"/>
      <c r="BSL236" s="77"/>
      <c r="BSM236" s="77"/>
      <c r="BSN236" s="77"/>
      <c r="BSO236" s="77"/>
      <c r="BSP236" s="77"/>
      <c r="BSQ236" s="77"/>
      <c r="BSR236" s="77"/>
      <c r="BSS236" s="77"/>
      <c r="BST236" s="77"/>
      <c r="BSU236" s="77"/>
      <c r="BSV236" s="77"/>
      <c r="BSW236" s="77"/>
      <c r="BSX236" s="77"/>
      <c r="BSY236" s="77"/>
      <c r="BSZ236" s="77"/>
      <c r="BTA236" s="77"/>
      <c r="BTB236" s="77"/>
      <c r="BTC236" s="77"/>
      <c r="BTD236" s="77"/>
      <c r="BTE236" s="77"/>
      <c r="BTF236" s="77"/>
      <c r="BTG236" s="77"/>
      <c r="BTH236" s="77"/>
      <c r="BTI236" s="77"/>
      <c r="BTJ236" s="77"/>
      <c r="BTK236" s="77"/>
      <c r="BTL236" s="77"/>
      <c r="BTM236" s="77"/>
      <c r="BTN236" s="77"/>
      <c r="BTO236" s="77"/>
      <c r="BTP236" s="77"/>
      <c r="BTQ236" s="77"/>
      <c r="BTR236" s="77"/>
      <c r="BTS236" s="77"/>
      <c r="BTT236" s="77"/>
      <c r="BTU236" s="77"/>
      <c r="BTV236" s="77"/>
      <c r="BTW236" s="77"/>
      <c r="BTX236" s="77"/>
      <c r="BTY236" s="77"/>
      <c r="BTZ236" s="77"/>
      <c r="BUA236" s="77"/>
      <c r="BUB236" s="77"/>
      <c r="BUC236" s="77"/>
      <c r="BUD236" s="77"/>
      <c r="BUE236" s="77"/>
      <c r="BUF236" s="77"/>
      <c r="BUG236" s="77"/>
      <c r="BUH236" s="77"/>
      <c r="BUI236" s="77"/>
      <c r="BUJ236" s="77"/>
      <c r="BUK236" s="77"/>
      <c r="BUL236" s="77"/>
      <c r="BUM236" s="77"/>
      <c r="BUN236" s="77"/>
      <c r="BUO236" s="77"/>
      <c r="BUP236" s="77"/>
      <c r="BUQ236" s="77"/>
      <c r="BUR236" s="77"/>
      <c r="BUS236" s="77"/>
      <c r="BUT236" s="77"/>
      <c r="BUU236" s="77"/>
      <c r="BUV236" s="77"/>
      <c r="BUW236" s="77"/>
      <c r="BUX236" s="77"/>
      <c r="BUY236" s="77"/>
      <c r="BUZ236" s="77"/>
      <c r="BVA236" s="77"/>
      <c r="BVB236" s="77"/>
      <c r="BVC236" s="77"/>
      <c r="BVD236" s="77"/>
      <c r="BVE236" s="77"/>
      <c r="BVF236" s="77"/>
      <c r="BVG236" s="77"/>
      <c r="BVH236" s="77"/>
      <c r="BVI236" s="77"/>
      <c r="BVJ236" s="77"/>
      <c r="BVK236" s="77"/>
      <c r="BVL236" s="77"/>
      <c r="BVM236" s="77"/>
      <c r="BVN236" s="77"/>
      <c r="BVO236" s="77"/>
      <c r="BVP236" s="77"/>
      <c r="BVQ236" s="77"/>
      <c r="BVR236" s="77"/>
      <c r="BVS236" s="77"/>
      <c r="BVT236" s="77"/>
      <c r="BVU236" s="77"/>
      <c r="BVV236" s="77"/>
      <c r="BVW236" s="77"/>
      <c r="BVX236" s="77"/>
      <c r="BVY236" s="77"/>
      <c r="BVZ236" s="77"/>
      <c r="BWA236" s="77"/>
      <c r="BWB236" s="77"/>
      <c r="BWC236" s="77"/>
      <c r="BWD236" s="77"/>
      <c r="BWE236" s="77"/>
      <c r="BWF236" s="77"/>
      <c r="BWG236" s="77"/>
      <c r="BWH236" s="77"/>
      <c r="BWI236" s="77"/>
      <c r="BWJ236" s="77"/>
      <c r="BWK236" s="77"/>
      <c r="BWL236" s="77"/>
      <c r="BWM236" s="77"/>
      <c r="BWN236" s="77"/>
      <c r="BWO236" s="77"/>
      <c r="BWP236" s="77"/>
      <c r="BWQ236" s="77"/>
      <c r="BWR236" s="77"/>
      <c r="BWS236" s="77"/>
      <c r="BWT236" s="77"/>
      <c r="BWU236" s="77"/>
      <c r="BWV236" s="77"/>
      <c r="BWW236" s="77"/>
      <c r="BWX236" s="77"/>
      <c r="BWY236" s="77"/>
      <c r="BWZ236" s="77"/>
      <c r="BXA236" s="77"/>
      <c r="BXB236" s="77"/>
      <c r="BXC236" s="77"/>
      <c r="BXD236" s="77"/>
      <c r="BXE236" s="77"/>
      <c r="BXF236" s="77"/>
      <c r="BXG236" s="77"/>
      <c r="BXH236" s="77"/>
      <c r="BXI236" s="77"/>
      <c r="BXJ236" s="77"/>
      <c r="BXK236" s="77"/>
      <c r="BXL236" s="77"/>
      <c r="BXM236" s="77"/>
      <c r="BXN236" s="77"/>
      <c r="BXO236" s="77"/>
      <c r="BXP236" s="77"/>
      <c r="BXQ236" s="77"/>
      <c r="BXR236" s="77"/>
      <c r="BXS236" s="77"/>
      <c r="BXT236" s="77"/>
      <c r="BXU236" s="77"/>
      <c r="BXV236" s="77"/>
      <c r="BXW236" s="77"/>
      <c r="BXX236" s="77"/>
      <c r="BXY236" s="77"/>
      <c r="BXZ236" s="77"/>
      <c r="BYA236" s="77"/>
      <c r="BYB236" s="77"/>
      <c r="BYC236" s="77"/>
      <c r="BYD236" s="77"/>
      <c r="BYE236" s="77"/>
      <c r="BYF236" s="77"/>
      <c r="BYG236" s="77"/>
      <c r="BYH236" s="77"/>
      <c r="BYI236" s="77"/>
      <c r="BYJ236" s="77"/>
      <c r="BYK236" s="77"/>
      <c r="BYL236" s="77"/>
      <c r="BYM236" s="77"/>
      <c r="BYN236" s="77"/>
      <c r="BYO236" s="77"/>
      <c r="BYP236" s="77"/>
      <c r="BYQ236" s="77"/>
      <c r="BYR236" s="77"/>
      <c r="BYS236" s="77"/>
      <c r="BYT236" s="77"/>
      <c r="BYU236" s="77"/>
      <c r="BYV236" s="77"/>
      <c r="BYW236" s="77"/>
      <c r="BYX236" s="77"/>
      <c r="BYY236" s="77"/>
      <c r="BYZ236" s="77"/>
      <c r="BZA236" s="77"/>
      <c r="BZB236" s="77"/>
      <c r="BZC236" s="77"/>
      <c r="BZD236" s="77"/>
      <c r="BZE236" s="77"/>
      <c r="BZF236" s="77"/>
      <c r="BZG236" s="77"/>
      <c r="BZH236" s="77"/>
      <c r="BZI236" s="77"/>
      <c r="BZJ236" s="77"/>
      <c r="BZK236" s="77"/>
      <c r="BZL236" s="77"/>
      <c r="BZM236" s="77"/>
      <c r="BZN236" s="77"/>
      <c r="BZO236" s="77"/>
      <c r="BZP236" s="77"/>
      <c r="BZQ236" s="77"/>
      <c r="BZR236" s="77"/>
      <c r="BZS236" s="77"/>
      <c r="BZT236" s="77"/>
      <c r="BZU236" s="77"/>
      <c r="BZV236" s="77"/>
      <c r="BZW236" s="77"/>
      <c r="BZX236" s="77"/>
      <c r="BZY236" s="77"/>
      <c r="BZZ236" s="77"/>
      <c r="CAA236" s="77"/>
      <c r="CAB236" s="77"/>
      <c r="CAC236" s="77"/>
      <c r="CAD236" s="77"/>
      <c r="CAE236" s="77"/>
      <c r="CAF236" s="77"/>
      <c r="CAG236" s="77"/>
      <c r="CAH236" s="77"/>
      <c r="CAI236" s="77"/>
      <c r="CAJ236" s="77"/>
      <c r="CAK236" s="77"/>
      <c r="CAL236" s="77"/>
      <c r="CAM236" s="77"/>
      <c r="CAN236" s="77"/>
      <c r="CAO236" s="77"/>
      <c r="CAP236" s="77"/>
      <c r="CAQ236" s="77"/>
      <c r="CAR236" s="77"/>
      <c r="CAS236" s="77"/>
      <c r="CAT236" s="77"/>
      <c r="CAU236" s="77"/>
      <c r="CAV236" s="77"/>
      <c r="CAW236" s="77"/>
      <c r="CAX236" s="77"/>
      <c r="CAY236" s="77"/>
      <c r="CAZ236" s="77"/>
      <c r="CBA236" s="77"/>
      <c r="CBB236" s="77"/>
      <c r="CBC236" s="77"/>
      <c r="CBD236" s="77"/>
      <c r="CBE236" s="77"/>
      <c r="CBF236" s="77"/>
      <c r="CBG236" s="77"/>
      <c r="CBH236" s="77"/>
      <c r="CBI236" s="77"/>
      <c r="CBJ236" s="77"/>
      <c r="CBK236" s="77"/>
      <c r="CBL236" s="77"/>
      <c r="CBM236" s="77"/>
      <c r="CBN236" s="77"/>
      <c r="CBO236" s="77"/>
      <c r="CBP236" s="77"/>
      <c r="CBQ236" s="77"/>
      <c r="CBR236" s="77"/>
      <c r="CBS236" s="77"/>
      <c r="CBT236" s="77"/>
      <c r="CBU236" s="77"/>
      <c r="CBV236" s="77"/>
      <c r="CBW236" s="77"/>
      <c r="CBX236" s="77"/>
      <c r="CBY236" s="77"/>
      <c r="CBZ236" s="77"/>
      <c r="CCA236" s="77"/>
      <c r="CCB236" s="77"/>
      <c r="CCC236" s="77"/>
      <c r="CCD236" s="77"/>
      <c r="CCE236" s="77"/>
      <c r="CCF236" s="77"/>
      <c r="CCG236" s="77"/>
      <c r="CCH236" s="77"/>
      <c r="CCI236" s="77"/>
      <c r="CCJ236" s="77"/>
      <c r="CCK236" s="77"/>
      <c r="CCL236" s="77"/>
      <c r="CCM236" s="77"/>
      <c r="CCN236" s="77"/>
      <c r="CCO236" s="77"/>
      <c r="CCP236" s="77"/>
      <c r="CCQ236" s="77"/>
      <c r="CCR236" s="77"/>
      <c r="CCS236" s="77"/>
      <c r="CCT236" s="77"/>
      <c r="CCU236" s="77"/>
      <c r="CCV236" s="77"/>
      <c r="CCW236" s="77"/>
      <c r="CCX236" s="77"/>
      <c r="CCY236" s="77"/>
      <c r="CCZ236" s="77"/>
      <c r="CDA236" s="77"/>
      <c r="CDB236" s="77"/>
      <c r="CDC236" s="77"/>
      <c r="CDD236" s="77"/>
      <c r="CDE236" s="77"/>
      <c r="CDF236" s="77"/>
      <c r="CDG236" s="77"/>
      <c r="CDH236" s="77"/>
      <c r="CDI236" s="77"/>
      <c r="CDJ236" s="77"/>
      <c r="CDK236" s="77"/>
      <c r="CDL236" s="77"/>
      <c r="CDM236" s="77"/>
      <c r="CDN236" s="77"/>
      <c r="CDO236" s="77"/>
      <c r="CDP236" s="77"/>
      <c r="CDQ236" s="77"/>
      <c r="CDR236" s="77"/>
      <c r="CDS236" s="77"/>
      <c r="CDT236" s="77"/>
      <c r="CDU236" s="77"/>
      <c r="CDV236" s="77"/>
      <c r="CDW236" s="77"/>
      <c r="CDX236" s="77"/>
      <c r="CDY236" s="77"/>
      <c r="CDZ236" s="77"/>
      <c r="CEA236" s="77"/>
      <c r="CEB236" s="77"/>
      <c r="CEC236" s="77"/>
      <c r="CED236" s="77"/>
      <c r="CEE236" s="77"/>
      <c r="CEF236" s="77"/>
      <c r="CEG236" s="77"/>
      <c r="CEH236" s="77"/>
      <c r="CEI236" s="77"/>
      <c r="CEJ236" s="77"/>
      <c r="CEK236" s="77"/>
      <c r="CEL236" s="77"/>
      <c r="CEM236" s="77"/>
      <c r="CEN236" s="77"/>
      <c r="CEO236" s="77"/>
      <c r="CEP236" s="77"/>
      <c r="CEQ236" s="77"/>
      <c r="CER236" s="77"/>
      <c r="CES236" s="77"/>
      <c r="CET236" s="77"/>
      <c r="CEU236" s="77"/>
      <c r="CEV236" s="77"/>
      <c r="CEW236" s="77"/>
      <c r="CEX236" s="77"/>
      <c r="CEY236" s="77"/>
      <c r="CEZ236" s="77"/>
      <c r="CFA236" s="77"/>
      <c r="CFB236" s="77"/>
      <c r="CFC236" s="77"/>
      <c r="CFD236" s="77"/>
      <c r="CFE236" s="77"/>
      <c r="CFF236" s="77"/>
      <c r="CFG236" s="77"/>
      <c r="CFH236" s="77"/>
      <c r="CFI236" s="77"/>
      <c r="CFJ236" s="77"/>
      <c r="CFK236" s="77"/>
      <c r="CFL236" s="77"/>
      <c r="CFM236" s="77"/>
      <c r="CFN236" s="77"/>
      <c r="CFO236" s="77"/>
      <c r="CFP236" s="77"/>
      <c r="CFQ236" s="77"/>
      <c r="CFR236" s="77"/>
      <c r="CFS236" s="77"/>
      <c r="CFT236" s="77"/>
      <c r="CFU236" s="77"/>
      <c r="CFV236" s="77"/>
      <c r="CFW236" s="77"/>
      <c r="CFX236" s="77"/>
      <c r="CFY236" s="77"/>
      <c r="CFZ236" s="77"/>
      <c r="CGA236" s="77"/>
      <c r="CGB236" s="77"/>
      <c r="CGC236" s="77"/>
      <c r="CGD236" s="77"/>
      <c r="CGE236" s="77"/>
      <c r="CGF236" s="77"/>
      <c r="CGG236" s="77"/>
      <c r="CGH236" s="77"/>
      <c r="CGI236" s="77"/>
      <c r="CGJ236" s="77"/>
      <c r="CGK236" s="77"/>
      <c r="CGL236" s="77"/>
      <c r="CGM236" s="77"/>
      <c r="CGN236" s="77"/>
      <c r="CGO236" s="77"/>
      <c r="CGP236" s="77"/>
      <c r="CGQ236" s="77"/>
      <c r="CGR236" s="77"/>
      <c r="CGS236" s="77"/>
      <c r="CGT236" s="77"/>
      <c r="CGU236" s="77"/>
      <c r="CGV236" s="77"/>
      <c r="CGW236" s="77"/>
      <c r="CGX236" s="77"/>
      <c r="CGY236" s="77"/>
      <c r="CGZ236" s="77"/>
      <c r="CHA236" s="77"/>
      <c r="CHB236" s="77"/>
      <c r="CHC236" s="77"/>
      <c r="CHD236" s="77"/>
      <c r="CHE236" s="77"/>
      <c r="CHF236" s="77"/>
      <c r="CHG236" s="77"/>
      <c r="CHH236" s="77"/>
      <c r="CHI236" s="77"/>
      <c r="CHJ236" s="77"/>
      <c r="CHK236" s="77"/>
      <c r="CHL236" s="77"/>
      <c r="CHM236" s="77"/>
      <c r="CHN236" s="77"/>
      <c r="CHO236" s="77"/>
      <c r="CHP236" s="77"/>
      <c r="CHQ236" s="77"/>
      <c r="CHR236" s="77"/>
      <c r="CHS236" s="77"/>
      <c r="CHT236" s="77"/>
      <c r="CHU236" s="77"/>
      <c r="CHV236" s="77"/>
      <c r="CHW236" s="77"/>
      <c r="CHX236" s="77"/>
      <c r="CHY236" s="77"/>
      <c r="CHZ236" s="77"/>
      <c r="CIA236" s="77"/>
      <c r="CIB236" s="77"/>
      <c r="CIC236" s="77"/>
      <c r="CID236" s="77"/>
      <c r="CIE236" s="77"/>
      <c r="CIF236" s="77"/>
      <c r="CIG236" s="77"/>
      <c r="CIH236" s="77"/>
      <c r="CII236" s="77"/>
      <c r="CIJ236" s="77"/>
      <c r="CIK236" s="77"/>
      <c r="CIL236" s="77"/>
      <c r="CIM236" s="77"/>
      <c r="CIN236" s="77"/>
      <c r="CIO236" s="77"/>
      <c r="CIP236" s="77"/>
      <c r="CIQ236" s="77"/>
      <c r="CIR236" s="77"/>
      <c r="CIS236" s="77"/>
      <c r="CIT236" s="77"/>
      <c r="CIU236" s="77"/>
      <c r="CIV236" s="77"/>
      <c r="CIW236" s="77"/>
      <c r="CIX236" s="77"/>
      <c r="CIY236" s="77"/>
      <c r="CIZ236" s="77"/>
      <c r="CJA236" s="77"/>
      <c r="CJB236" s="77"/>
      <c r="CJC236" s="77"/>
      <c r="CJD236" s="77"/>
      <c r="CJE236" s="77"/>
      <c r="CJF236" s="77"/>
      <c r="CJG236" s="77"/>
      <c r="CJH236" s="77"/>
      <c r="CJI236" s="77"/>
      <c r="CJJ236" s="77"/>
      <c r="CJK236" s="77"/>
      <c r="CJL236" s="77"/>
      <c r="CJM236" s="77"/>
      <c r="CJN236" s="77"/>
      <c r="CJO236" s="77"/>
      <c r="CJP236" s="77"/>
      <c r="CJQ236" s="77"/>
      <c r="CJR236" s="77"/>
      <c r="CJS236" s="77"/>
      <c r="CJT236" s="77"/>
      <c r="CJU236" s="77"/>
      <c r="CJV236" s="77"/>
      <c r="CJW236" s="77"/>
      <c r="CJX236" s="77"/>
      <c r="CJY236" s="77"/>
      <c r="CJZ236" s="77"/>
      <c r="CKA236" s="77"/>
      <c r="CKB236" s="77"/>
      <c r="CKC236" s="77"/>
      <c r="CKD236" s="77"/>
      <c r="CKE236" s="77"/>
      <c r="CKF236" s="77"/>
      <c r="CKG236" s="77"/>
      <c r="CKH236" s="77"/>
      <c r="CKI236" s="77"/>
      <c r="CKJ236" s="77"/>
      <c r="CKK236" s="77"/>
      <c r="CKL236" s="77"/>
      <c r="CKM236" s="77"/>
      <c r="CKN236" s="77"/>
      <c r="CKO236" s="77"/>
      <c r="CKP236" s="77"/>
      <c r="CKQ236" s="77"/>
      <c r="CKR236" s="77"/>
      <c r="CKS236" s="77"/>
      <c r="CKT236" s="77"/>
      <c r="CKU236" s="77"/>
      <c r="CKV236" s="77"/>
      <c r="CKW236" s="77"/>
      <c r="CKX236" s="77"/>
      <c r="CKY236" s="77"/>
      <c r="CKZ236" s="77"/>
      <c r="CLA236" s="77"/>
      <c r="CLB236" s="77"/>
      <c r="CLC236" s="77"/>
      <c r="CLD236" s="77"/>
      <c r="CLE236" s="77"/>
      <c r="CLF236" s="77"/>
      <c r="CLG236" s="77"/>
      <c r="CLH236" s="77"/>
      <c r="CLI236" s="77"/>
      <c r="CLJ236" s="77"/>
      <c r="CLK236" s="77"/>
      <c r="CLL236" s="77"/>
      <c r="CLM236" s="77"/>
      <c r="CLN236" s="77"/>
      <c r="CLO236" s="77"/>
      <c r="CLP236" s="77"/>
      <c r="CLQ236" s="77"/>
      <c r="CLR236" s="77"/>
      <c r="CLS236" s="77"/>
      <c r="CLT236" s="77"/>
      <c r="CLU236" s="77"/>
      <c r="CLV236" s="77"/>
      <c r="CLW236" s="77"/>
      <c r="CLX236" s="77"/>
      <c r="CLY236" s="77"/>
      <c r="CLZ236" s="77"/>
      <c r="CMA236" s="77"/>
      <c r="CMB236" s="77"/>
      <c r="CMC236" s="77"/>
      <c r="CMD236" s="77"/>
      <c r="CME236" s="77"/>
      <c r="CMF236" s="77"/>
      <c r="CMG236" s="77"/>
      <c r="CMH236" s="77"/>
      <c r="CMI236" s="77"/>
      <c r="CMJ236" s="77"/>
      <c r="CMK236" s="77"/>
      <c r="CML236" s="77"/>
      <c r="CMM236" s="77"/>
      <c r="CMN236" s="77"/>
      <c r="CMO236" s="77"/>
      <c r="CMP236" s="77"/>
      <c r="CMQ236" s="77"/>
      <c r="CMR236" s="77"/>
      <c r="CMS236" s="77"/>
      <c r="CMT236" s="77"/>
      <c r="CMU236" s="77"/>
      <c r="CMV236" s="77"/>
      <c r="CMW236" s="77"/>
      <c r="CMX236" s="77"/>
      <c r="CMY236" s="77"/>
      <c r="CMZ236" s="77"/>
      <c r="CNA236" s="77"/>
      <c r="CNB236" s="77"/>
      <c r="CNC236" s="77"/>
      <c r="CND236" s="77"/>
      <c r="CNE236" s="77"/>
      <c r="CNF236" s="77"/>
      <c r="CNG236" s="77"/>
      <c r="CNH236" s="77"/>
      <c r="CNI236" s="77"/>
      <c r="CNJ236" s="77"/>
      <c r="CNK236" s="77"/>
      <c r="CNL236" s="77"/>
      <c r="CNM236" s="77"/>
      <c r="CNN236" s="77"/>
      <c r="CNO236" s="77"/>
      <c r="CNP236" s="77"/>
      <c r="CNQ236" s="77"/>
      <c r="CNR236" s="77"/>
      <c r="CNS236" s="77"/>
      <c r="CNT236" s="77"/>
      <c r="CNU236" s="77"/>
      <c r="CNV236" s="77"/>
      <c r="CNW236" s="77"/>
      <c r="CNX236" s="77"/>
      <c r="CNY236" s="77"/>
      <c r="CNZ236" s="77"/>
      <c r="COA236" s="77"/>
      <c r="COB236" s="77"/>
      <c r="COC236" s="77"/>
      <c r="COD236" s="77"/>
      <c r="COE236" s="77"/>
      <c r="COF236" s="77"/>
      <c r="COG236" s="77"/>
      <c r="COH236" s="77"/>
      <c r="COI236" s="77"/>
      <c r="COJ236" s="77"/>
      <c r="COK236" s="77"/>
      <c r="COL236" s="77"/>
      <c r="COM236" s="77"/>
      <c r="CON236" s="77"/>
      <c r="COO236" s="77"/>
      <c r="COP236" s="77"/>
      <c r="COQ236" s="77"/>
      <c r="COR236" s="77"/>
      <c r="COS236" s="77"/>
      <c r="COT236" s="77"/>
      <c r="COU236" s="77"/>
      <c r="COV236" s="77"/>
      <c r="COW236" s="77"/>
      <c r="COX236" s="77"/>
      <c r="COY236" s="77"/>
      <c r="COZ236" s="77"/>
      <c r="CPA236" s="77"/>
      <c r="CPB236" s="77"/>
      <c r="CPC236" s="77"/>
      <c r="CPD236" s="77"/>
      <c r="CPE236" s="77"/>
      <c r="CPF236" s="77"/>
      <c r="CPG236" s="77"/>
      <c r="CPH236" s="77"/>
      <c r="CPI236" s="77"/>
      <c r="CPJ236" s="77"/>
      <c r="CPK236" s="77"/>
      <c r="CPL236" s="77"/>
      <c r="CPM236" s="77"/>
      <c r="CPN236" s="77"/>
      <c r="CPO236" s="77"/>
      <c r="CPP236" s="77"/>
      <c r="CPQ236" s="77"/>
      <c r="CPR236" s="77"/>
      <c r="CPS236" s="77"/>
      <c r="CPT236" s="77"/>
      <c r="CPU236" s="77"/>
      <c r="CPV236" s="77"/>
      <c r="CPW236" s="77"/>
      <c r="CPX236" s="77"/>
      <c r="CPY236" s="77"/>
      <c r="CPZ236" s="77"/>
      <c r="CQA236" s="77"/>
      <c r="CQB236" s="77"/>
      <c r="CQC236" s="77"/>
      <c r="CQD236" s="77"/>
      <c r="CQE236" s="77"/>
      <c r="CQF236" s="77"/>
      <c r="CQG236" s="77"/>
      <c r="CQH236" s="77"/>
      <c r="CQI236" s="77"/>
      <c r="CQJ236" s="77"/>
      <c r="CQK236" s="77"/>
      <c r="CQL236" s="77"/>
      <c r="CQM236" s="77"/>
      <c r="CQN236" s="77"/>
      <c r="CQO236" s="77"/>
      <c r="CQP236" s="77"/>
      <c r="CQQ236" s="77"/>
      <c r="CQR236" s="77"/>
      <c r="CQS236" s="77"/>
      <c r="CQT236" s="77"/>
      <c r="CQU236" s="77"/>
      <c r="CQV236" s="77"/>
      <c r="CQW236" s="77"/>
      <c r="CQX236" s="77"/>
      <c r="CQY236" s="77"/>
      <c r="CQZ236" s="77"/>
      <c r="CRA236" s="77"/>
      <c r="CRB236" s="77"/>
      <c r="CRC236" s="77"/>
      <c r="CRD236" s="77"/>
      <c r="CRE236" s="77"/>
      <c r="CRF236" s="77"/>
      <c r="CRG236" s="77"/>
      <c r="CRH236" s="77"/>
      <c r="CRI236" s="77"/>
      <c r="CRJ236" s="77"/>
      <c r="CRK236" s="77"/>
      <c r="CRL236" s="77"/>
      <c r="CRM236" s="77"/>
      <c r="CRN236" s="77"/>
      <c r="CRO236" s="77"/>
      <c r="CRP236" s="77"/>
      <c r="CRQ236" s="77"/>
      <c r="CRR236" s="77"/>
      <c r="CRS236" s="77"/>
      <c r="CRT236" s="77"/>
      <c r="CRU236" s="77"/>
      <c r="CRV236" s="77"/>
      <c r="CRW236" s="77"/>
      <c r="CRX236" s="77"/>
      <c r="CRY236" s="77"/>
      <c r="CRZ236" s="77"/>
      <c r="CSA236" s="77"/>
      <c r="CSB236" s="77"/>
      <c r="CSC236" s="77"/>
      <c r="CSD236" s="77"/>
      <c r="CSE236" s="77"/>
      <c r="CSF236" s="77"/>
      <c r="CSG236" s="77"/>
      <c r="CSH236" s="77"/>
      <c r="CSI236" s="77"/>
      <c r="CSJ236" s="77"/>
      <c r="CSK236" s="77"/>
      <c r="CSL236" s="77"/>
      <c r="CSM236" s="77"/>
      <c r="CSN236" s="77"/>
      <c r="CSO236" s="77"/>
      <c r="CSP236" s="77"/>
      <c r="CSQ236" s="77"/>
      <c r="CSR236" s="77"/>
      <c r="CSS236" s="77"/>
      <c r="CST236" s="77"/>
      <c r="CSU236" s="77"/>
      <c r="CSV236" s="77"/>
      <c r="CSW236" s="77"/>
      <c r="CSX236" s="77"/>
      <c r="CSY236" s="77"/>
      <c r="CSZ236" s="77"/>
      <c r="CTA236" s="77"/>
      <c r="CTB236" s="77"/>
      <c r="CTC236" s="77"/>
      <c r="CTD236" s="77"/>
      <c r="CTE236" s="77"/>
      <c r="CTF236" s="77"/>
      <c r="CTG236" s="77"/>
      <c r="CTH236" s="77"/>
      <c r="CTI236" s="77"/>
      <c r="CTJ236" s="77"/>
      <c r="CTK236" s="77"/>
      <c r="CTL236" s="77"/>
      <c r="CTM236" s="77"/>
      <c r="CTN236" s="77"/>
      <c r="CTO236" s="77"/>
      <c r="CTP236" s="77"/>
      <c r="CTQ236" s="77"/>
      <c r="CTR236" s="77"/>
      <c r="CTS236" s="77"/>
      <c r="CTT236" s="77"/>
      <c r="CTU236" s="77"/>
      <c r="CTV236" s="77"/>
      <c r="CTW236" s="77"/>
      <c r="CTX236" s="77"/>
      <c r="CTY236" s="77"/>
      <c r="CTZ236" s="77"/>
      <c r="CUA236" s="77"/>
      <c r="CUB236" s="77"/>
      <c r="CUC236" s="77"/>
      <c r="CUD236" s="77"/>
      <c r="CUE236" s="77"/>
      <c r="CUF236" s="77"/>
      <c r="CUG236" s="77"/>
      <c r="CUH236" s="77"/>
      <c r="CUI236" s="77"/>
      <c r="CUJ236" s="77"/>
      <c r="CUK236" s="77"/>
      <c r="CUL236" s="77"/>
      <c r="CUM236" s="77"/>
      <c r="CUN236" s="77"/>
      <c r="CUO236" s="77"/>
      <c r="CUP236" s="77"/>
      <c r="CUQ236" s="77"/>
      <c r="CUR236" s="77"/>
      <c r="CUS236" s="77"/>
      <c r="CUT236" s="77"/>
      <c r="CUU236" s="77"/>
      <c r="CUV236" s="77"/>
      <c r="CUW236" s="77"/>
      <c r="CUX236" s="77"/>
      <c r="CUY236" s="77"/>
      <c r="CUZ236" s="77"/>
      <c r="CVA236" s="77"/>
      <c r="CVB236" s="77"/>
      <c r="CVC236" s="77"/>
      <c r="CVD236" s="77"/>
      <c r="CVE236" s="77"/>
      <c r="CVF236" s="77"/>
      <c r="CVG236" s="77"/>
      <c r="CVH236" s="77"/>
      <c r="CVI236" s="77"/>
      <c r="CVJ236" s="77"/>
      <c r="CVK236" s="77"/>
      <c r="CVL236" s="77"/>
      <c r="CVM236" s="77"/>
      <c r="CVN236" s="77"/>
      <c r="CVO236" s="77"/>
      <c r="CVP236" s="77"/>
      <c r="CVQ236" s="77"/>
      <c r="CVR236" s="77"/>
      <c r="CVS236" s="77"/>
      <c r="CVT236" s="77"/>
      <c r="CVU236" s="77"/>
      <c r="CVV236" s="77"/>
      <c r="CVW236" s="77"/>
      <c r="CVX236" s="77"/>
      <c r="CVY236" s="77"/>
      <c r="CVZ236" s="77"/>
      <c r="CWA236" s="77"/>
      <c r="CWB236" s="77"/>
      <c r="CWC236" s="77"/>
      <c r="CWD236" s="77"/>
      <c r="CWE236" s="77"/>
      <c r="CWF236" s="77"/>
      <c r="CWG236" s="77"/>
      <c r="CWH236" s="77"/>
      <c r="CWI236" s="77"/>
      <c r="CWJ236" s="77"/>
      <c r="CWK236" s="77"/>
      <c r="CWL236" s="77"/>
      <c r="CWM236" s="77"/>
      <c r="CWN236" s="77"/>
      <c r="CWO236" s="77"/>
      <c r="CWP236" s="77"/>
      <c r="CWQ236" s="77"/>
      <c r="CWR236" s="77"/>
      <c r="CWS236" s="77"/>
      <c r="CWT236" s="77"/>
      <c r="CWU236" s="77"/>
      <c r="CWV236" s="77"/>
      <c r="CWW236" s="77"/>
      <c r="CWX236" s="77"/>
      <c r="CWY236" s="77"/>
      <c r="CWZ236" s="77"/>
      <c r="CXA236" s="77"/>
      <c r="CXB236" s="77"/>
      <c r="CXC236" s="77"/>
      <c r="CXD236" s="77"/>
      <c r="CXE236" s="77"/>
      <c r="CXF236" s="77"/>
      <c r="CXG236" s="77"/>
      <c r="CXH236" s="77"/>
      <c r="CXI236" s="77"/>
      <c r="CXJ236" s="77"/>
      <c r="CXK236" s="77"/>
      <c r="CXL236" s="77"/>
      <c r="CXM236" s="77"/>
      <c r="CXN236" s="77"/>
      <c r="CXO236" s="77"/>
      <c r="CXP236" s="77"/>
      <c r="CXQ236" s="77"/>
      <c r="CXR236" s="77"/>
      <c r="CXS236" s="77"/>
      <c r="CXT236" s="77"/>
      <c r="CXU236" s="77"/>
      <c r="CXV236" s="77"/>
      <c r="CXW236" s="77"/>
      <c r="CXX236" s="77"/>
      <c r="CXY236" s="77"/>
      <c r="CXZ236" s="77"/>
      <c r="CYA236" s="77"/>
      <c r="CYB236" s="77"/>
      <c r="CYC236" s="77"/>
      <c r="CYD236" s="77"/>
      <c r="CYE236" s="77"/>
      <c r="CYF236" s="77"/>
      <c r="CYG236" s="77"/>
      <c r="CYH236" s="77"/>
      <c r="CYI236" s="77"/>
      <c r="CYJ236" s="77"/>
      <c r="CYK236" s="77"/>
      <c r="CYL236" s="77"/>
      <c r="CYM236" s="77"/>
      <c r="CYN236" s="77"/>
      <c r="CYO236" s="77"/>
      <c r="CYP236" s="77"/>
      <c r="CYQ236" s="77"/>
      <c r="CYR236" s="77"/>
      <c r="CYS236" s="77"/>
      <c r="CYT236" s="77"/>
      <c r="CYU236" s="77"/>
      <c r="CYV236" s="77"/>
      <c r="CYW236" s="77"/>
      <c r="CYX236" s="77"/>
      <c r="CYY236" s="77"/>
      <c r="CYZ236" s="77"/>
      <c r="CZA236" s="77"/>
      <c r="CZB236" s="77"/>
      <c r="CZC236" s="77"/>
      <c r="CZD236" s="77"/>
      <c r="CZE236" s="77"/>
      <c r="CZF236" s="77"/>
      <c r="CZG236" s="77"/>
      <c r="CZH236" s="77"/>
      <c r="CZI236" s="77"/>
      <c r="CZJ236" s="77"/>
      <c r="CZK236" s="77"/>
      <c r="CZL236" s="77"/>
      <c r="CZM236" s="77"/>
      <c r="CZN236" s="77"/>
      <c r="CZO236" s="77"/>
      <c r="CZP236" s="77"/>
      <c r="CZQ236" s="77"/>
      <c r="CZR236" s="77"/>
      <c r="CZS236" s="77"/>
      <c r="CZT236" s="77"/>
      <c r="CZU236" s="77"/>
      <c r="CZV236" s="77"/>
      <c r="CZW236" s="77"/>
      <c r="CZX236" s="77"/>
      <c r="CZY236" s="77"/>
      <c r="CZZ236" s="77"/>
      <c r="DAA236" s="77"/>
      <c r="DAB236" s="77"/>
      <c r="DAC236" s="77"/>
      <c r="DAD236" s="77"/>
      <c r="DAE236" s="77"/>
      <c r="DAF236" s="77"/>
      <c r="DAG236" s="77"/>
      <c r="DAH236" s="77"/>
      <c r="DAI236" s="77"/>
      <c r="DAJ236" s="77"/>
      <c r="DAK236" s="77"/>
      <c r="DAL236" s="77"/>
      <c r="DAM236" s="77"/>
      <c r="DAN236" s="77"/>
      <c r="DAO236" s="77"/>
      <c r="DAP236" s="77"/>
      <c r="DAQ236" s="77"/>
      <c r="DAR236" s="77"/>
      <c r="DAS236" s="77"/>
      <c r="DAT236" s="77"/>
      <c r="DAU236" s="77"/>
      <c r="DAV236" s="77"/>
      <c r="DAW236" s="77"/>
      <c r="DAX236" s="77"/>
      <c r="DAY236" s="77"/>
      <c r="DAZ236" s="77"/>
      <c r="DBA236" s="77"/>
      <c r="DBB236" s="77"/>
      <c r="DBC236" s="77"/>
      <c r="DBD236" s="77"/>
      <c r="DBE236" s="77"/>
      <c r="DBF236" s="77"/>
      <c r="DBG236" s="77"/>
      <c r="DBH236" s="77"/>
      <c r="DBI236" s="77"/>
      <c r="DBJ236" s="77"/>
      <c r="DBK236" s="77"/>
      <c r="DBL236" s="77"/>
      <c r="DBM236" s="77"/>
      <c r="DBN236" s="77"/>
      <c r="DBO236" s="77"/>
      <c r="DBP236" s="77"/>
      <c r="DBQ236" s="77"/>
      <c r="DBR236" s="77"/>
      <c r="DBS236" s="77"/>
      <c r="DBT236" s="77"/>
      <c r="DBU236" s="77"/>
      <c r="DBV236" s="77"/>
      <c r="DBW236" s="77"/>
      <c r="DBX236" s="77"/>
      <c r="DBY236" s="77"/>
      <c r="DBZ236" s="77"/>
      <c r="DCA236" s="77"/>
      <c r="DCB236" s="77"/>
      <c r="DCC236" s="77"/>
      <c r="DCD236" s="77"/>
      <c r="DCE236" s="77"/>
      <c r="DCF236" s="77"/>
      <c r="DCG236" s="77"/>
      <c r="DCH236" s="77"/>
      <c r="DCI236" s="77"/>
      <c r="DCJ236" s="77"/>
      <c r="DCK236" s="77"/>
      <c r="DCL236" s="77"/>
      <c r="DCM236" s="77"/>
      <c r="DCN236" s="77"/>
      <c r="DCO236" s="77"/>
      <c r="DCP236" s="77"/>
      <c r="DCQ236" s="77"/>
      <c r="DCR236" s="77"/>
      <c r="DCS236" s="77"/>
      <c r="DCT236" s="77"/>
      <c r="DCU236" s="77"/>
      <c r="DCV236" s="77"/>
      <c r="DCW236" s="77"/>
      <c r="DCX236" s="77"/>
      <c r="DCY236" s="77"/>
      <c r="DCZ236" s="77"/>
      <c r="DDA236" s="77"/>
      <c r="DDB236" s="77"/>
      <c r="DDC236" s="77"/>
      <c r="DDD236" s="77"/>
      <c r="DDE236" s="77"/>
      <c r="DDF236" s="77"/>
      <c r="DDG236" s="77"/>
      <c r="DDH236" s="77"/>
      <c r="DDI236" s="77"/>
      <c r="DDJ236" s="77"/>
      <c r="DDK236" s="77"/>
      <c r="DDL236" s="77"/>
      <c r="DDM236" s="77"/>
      <c r="DDN236" s="77"/>
      <c r="DDO236" s="77"/>
      <c r="DDP236" s="77"/>
      <c r="DDQ236" s="77"/>
      <c r="DDR236" s="77"/>
      <c r="DDS236" s="77"/>
      <c r="DDT236" s="77"/>
      <c r="DDU236" s="77"/>
      <c r="DDV236" s="77"/>
      <c r="DDW236" s="77"/>
      <c r="DDX236" s="77"/>
      <c r="DDY236" s="77"/>
      <c r="DDZ236" s="77"/>
      <c r="DEA236" s="77"/>
      <c r="DEB236" s="77"/>
      <c r="DEC236" s="77"/>
      <c r="DED236" s="77"/>
      <c r="DEE236" s="77"/>
      <c r="DEF236" s="77"/>
      <c r="DEG236" s="77"/>
      <c r="DEH236" s="77"/>
      <c r="DEI236" s="77"/>
      <c r="DEJ236" s="77"/>
      <c r="DEK236" s="77"/>
      <c r="DEL236" s="77"/>
      <c r="DEM236" s="77"/>
      <c r="DEN236" s="77"/>
      <c r="DEO236" s="77"/>
      <c r="DEP236" s="77"/>
      <c r="DEQ236" s="77"/>
      <c r="DER236" s="77"/>
      <c r="DES236" s="77"/>
      <c r="DET236" s="77"/>
      <c r="DEU236" s="77"/>
      <c r="DEV236" s="77"/>
      <c r="DEW236" s="77"/>
      <c r="DEX236" s="77"/>
      <c r="DEY236" s="77"/>
      <c r="DEZ236" s="77"/>
      <c r="DFA236" s="77"/>
      <c r="DFB236" s="77"/>
      <c r="DFC236" s="77"/>
      <c r="DFD236" s="77"/>
      <c r="DFE236" s="77"/>
      <c r="DFF236" s="77"/>
      <c r="DFG236" s="77"/>
      <c r="DFH236" s="77"/>
      <c r="DFI236" s="77"/>
      <c r="DFJ236" s="77"/>
      <c r="DFK236" s="77"/>
      <c r="DFL236" s="77"/>
      <c r="DFM236" s="77"/>
      <c r="DFN236" s="77"/>
      <c r="DFO236" s="77"/>
      <c r="DFP236" s="77"/>
      <c r="DFQ236" s="77"/>
      <c r="DFR236" s="77"/>
      <c r="DFS236" s="77"/>
      <c r="DFT236" s="77"/>
      <c r="DFU236" s="77"/>
      <c r="DFV236" s="77"/>
      <c r="DFW236" s="77"/>
      <c r="DFX236" s="77"/>
      <c r="DFY236" s="77"/>
      <c r="DFZ236" s="77"/>
      <c r="DGA236" s="77"/>
      <c r="DGB236" s="77"/>
      <c r="DGC236" s="77"/>
      <c r="DGD236" s="77"/>
      <c r="DGE236" s="77"/>
      <c r="DGF236" s="77"/>
      <c r="DGG236" s="77"/>
      <c r="DGH236" s="77"/>
      <c r="DGI236" s="77"/>
      <c r="DGJ236" s="77"/>
      <c r="DGK236" s="77"/>
      <c r="DGL236" s="77"/>
      <c r="DGM236" s="77"/>
      <c r="DGN236" s="77"/>
      <c r="DGO236" s="77"/>
      <c r="DGP236" s="77"/>
      <c r="DGQ236" s="77"/>
      <c r="DGR236" s="77"/>
      <c r="DGS236" s="77"/>
      <c r="DGT236" s="77"/>
      <c r="DGU236" s="77"/>
      <c r="DGV236" s="77"/>
      <c r="DGW236" s="77"/>
      <c r="DGX236" s="77"/>
      <c r="DGY236" s="77"/>
      <c r="DGZ236" s="77"/>
      <c r="DHA236" s="77"/>
      <c r="DHB236" s="77"/>
      <c r="DHC236" s="77"/>
      <c r="DHD236" s="77"/>
      <c r="DHE236" s="77"/>
      <c r="DHF236" s="77"/>
      <c r="DHG236" s="77"/>
      <c r="DHH236" s="77"/>
      <c r="DHI236" s="77"/>
      <c r="DHJ236" s="77"/>
      <c r="DHK236" s="77"/>
      <c r="DHL236" s="77"/>
      <c r="DHM236" s="77"/>
      <c r="DHN236" s="77"/>
      <c r="DHO236" s="77"/>
      <c r="DHP236" s="77"/>
      <c r="DHQ236" s="77"/>
      <c r="DHR236" s="77"/>
      <c r="DHS236" s="77"/>
      <c r="DHT236" s="77"/>
      <c r="DHU236" s="77"/>
      <c r="DHV236" s="77"/>
      <c r="DHW236" s="77"/>
      <c r="DHX236" s="77"/>
      <c r="DHY236" s="77"/>
      <c r="DHZ236" s="77"/>
      <c r="DIA236" s="77"/>
      <c r="DIB236" s="77"/>
      <c r="DIC236" s="77"/>
      <c r="DID236" s="77"/>
      <c r="DIE236" s="77"/>
      <c r="DIF236" s="77"/>
      <c r="DIG236" s="77"/>
      <c r="DIH236" s="77"/>
      <c r="DII236" s="77"/>
      <c r="DIJ236" s="77"/>
      <c r="DIK236" s="77"/>
      <c r="DIL236" s="77"/>
      <c r="DIM236" s="77"/>
      <c r="DIN236" s="77"/>
      <c r="DIO236" s="77"/>
      <c r="DIP236" s="77"/>
      <c r="DIQ236" s="77"/>
      <c r="DIR236" s="77"/>
      <c r="DIS236" s="77"/>
      <c r="DIT236" s="77"/>
      <c r="DIU236" s="77"/>
      <c r="DIV236" s="77"/>
      <c r="DIW236" s="77"/>
      <c r="DIX236" s="77"/>
      <c r="DIY236" s="77"/>
      <c r="DIZ236" s="77"/>
      <c r="DJA236" s="77"/>
      <c r="DJB236" s="77"/>
      <c r="DJC236" s="77"/>
      <c r="DJD236" s="77"/>
      <c r="DJE236" s="77"/>
      <c r="DJF236" s="77"/>
      <c r="DJG236" s="77"/>
      <c r="DJH236" s="77"/>
      <c r="DJI236" s="77"/>
      <c r="DJJ236" s="77"/>
      <c r="DJK236" s="77"/>
      <c r="DJL236" s="77"/>
      <c r="DJM236" s="77"/>
      <c r="DJN236" s="77"/>
      <c r="DJO236" s="77"/>
      <c r="DJP236" s="77"/>
      <c r="DJQ236" s="77"/>
      <c r="DJR236" s="77"/>
      <c r="DJS236" s="77"/>
      <c r="DJT236" s="77"/>
      <c r="DJU236" s="77"/>
      <c r="DJV236" s="77"/>
      <c r="DJW236" s="77"/>
      <c r="DJX236" s="77"/>
      <c r="DJY236" s="77"/>
      <c r="DJZ236" s="77"/>
      <c r="DKA236" s="77"/>
      <c r="DKB236" s="77"/>
      <c r="DKC236" s="77"/>
      <c r="DKD236" s="77"/>
      <c r="DKE236" s="77"/>
      <c r="DKF236" s="77"/>
      <c r="DKG236" s="77"/>
      <c r="DKH236" s="77"/>
      <c r="DKI236" s="77"/>
      <c r="DKJ236" s="77"/>
      <c r="DKK236" s="77"/>
      <c r="DKL236" s="77"/>
      <c r="DKM236" s="77"/>
      <c r="DKN236" s="77"/>
      <c r="DKO236" s="77"/>
      <c r="DKP236" s="77"/>
      <c r="DKQ236" s="77"/>
      <c r="DKR236" s="77"/>
      <c r="DKS236" s="77"/>
      <c r="DKT236" s="77"/>
      <c r="DKU236" s="77"/>
      <c r="DKV236" s="77"/>
      <c r="DKW236" s="77"/>
      <c r="DKX236" s="77"/>
      <c r="DKY236" s="77"/>
      <c r="DKZ236" s="77"/>
      <c r="DLA236" s="77"/>
      <c r="DLB236" s="77"/>
      <c r="DLC236" s="77"/>
      <c r="DLD236" s="77"/>
      <c r="DLE236" s="77"/>
      <c r="DLF236" s="77"/>
      <c r="DLG236" s="77"/>
      <c r="DLH236" s="77"/>
      <c r="DLI236" s="77"/>
      <c r="DLJ236" s="77"/>
      <c r="DLK236" s="77"/>
      <c r="DLL236" s="77"/>
      <c r="DLM236" s="77"/>
      <c r="DLN236" s="77"/>
      <c r="DLO236" s="77"/>
      <c r="DLP236" s="77"/>
      <c r="DLQ236" s="77"/>
      <c r="DLR236" s="77"/>
      <c r="DLS236" s="77"/>
      <c r="DLT236" s="77"/>
      <c r="DLU236" s="77"/>
      <c r="DLV236" s="77"/>
      <c r="DLW236" s="77"/>
      <c r="DLX236" s="77"/>
      <c r="DLY236" s="77"/>
      <c r="DLZ236" s="77"/>
      <c r="DMA236" s="77"/>
      <c r="DMB236" s="77"/>
      <c r="DMC236" s="77"/>
      <c r="DMD236" s="77"/>
      <c r="DME236" s="77"/>
      <c r="DMF236" s="77"/>
      <c r="DMG236" s="77"/>
      <c r="DMH236" s="77"/>
      <c r="DMI236" s="77"/>
      <c r="DMJ236" s="77"/>
      <c r="DMK236" s="77"/>
      <c r="DML236" s="77"/>
      <c r="DMM236" s="77"/>
      <c r="DMN236" s="77"/>
      <c r="DMO236" s="77"/>
      <c r="DMP236" s="77"/>
      <c r="DMQ236" s="77"/>
      <c r="DMR236" s="77"/>
      <c r="DMS236" s="77"/>
      <c r="DMT236" s="77"/>
      <c r="DMU236" s="77"/>
      <c r="DMV236" s="77"/>
      <c r="DMW236" s="77"/>
      <c r="DMX236" s="77"/>
      <c r="DMY236" s="77"/>
      <c r="DMZ236" s="77"/>
      <c r="DNA236" s="77"/>
      <c r="DNB236" s="77"/>
      <c r="DNC236" s="77"/>
      <c r="DND236" s="77"/>
      <c r="DNE236" s="77"/>
      <c r="DNF236" s="77"/>
      <c r="DNG236" s="77"/>
      <c r="DNH236" s="77"/>
      <c r="DNI236" s="77"/>
      <c r="DNJ236" s="77"/>
      <c r="DNK236" s="77"/>
      <c r="DNL236" s="77"/>
      <c r="DNM236" s="77"/>
      <c r="DNN236" s="77"/>
      <c r="DNO236" s="77"/>
      <c r="DNP236" s="77"/>
      <c r="DNQ236" s="77"/>
      <c r="DNR236" s="77"/>
      <c r="DNS236" s="77"/>
      <c r="DNT236" s="77"/>
      <c r="DNU236" s="77"/>
      <c r="DNV236" s="77"/>
      <c r="DNW236" s="77"/>
      <c r="DNX236" s="77"/>
      <c r="DNY236" s="77"/>
      <c r="DNZ236" s="77"/>
      <c r="DOA236" s="77"/>
      <c r="DOB236" s="77"/>
      <c r="DOC236" s="77"/>
      <c r="DOD236" s="77"/>
      <c r="DOE236" s="77"/>
      <c r="DOF236" s="77"/>
      <c r="DOG236" s="77"/>
      <c r="DOH236" s="77"/>
      <c r="DOI236" s="77"/>
      <c r="DOJ236" s="77"/>
      <c r="DOK236" s="77"/>
      <c r="DOL236" s="77"/>
      <c r="DOM236" s="77"/>
      <c r="DON236" s="77"/>
      <c r="DOO236" s="77"/>
      <c r="DOP236" s="77"/>
      <c r="DOQ236" s="77"/>
      <c r="DOR236" s="77"/>
      <c r="DOS236" s="77"/>
      <c r="DOT236" s="77"/>
      <c r="DOU236" s="77"/>
      <c r="DOV236" s="77"/>
      <c r="DOW236" s="77"/>
      <c r="DOX236" s="77"/>
      <c r="DOY236" s="77"/>
      <c r="DOZ236" s="77"/>
      <c r="DPA236" s="77"/>
      <c r="DPB236" s="77"/>
      <c r="DPC236" s="77"/>
      <c r="DPD236" s="77"/>
      <c r="DPE236" s="77"/>
      <c r="DPF236" s="77"/>
      <c r="DPG236" s="77"/>
      <c r="DPH236" s="77"/>
      <c r="DPI236" s="77"/>
      <c r="DPJ236" s="77"/>
      <c r="DPK236" s="77"/>
      <c r="DPL236" s="77"/>
      <c r="DPM236" s="77"/>
      <c r="DPN236" s="77"/>
      <c r="DPO236" s="77"/>
      <c r="DPP236" s="77"/>
      <c r="DPQ236" s="77"/>
      <c r="DPR236" s="77"/>
      <c r="DPS236" s="77"/>
      <c r="DPT236" s="77"/>
      <c r="DPU236" s="77"/>
      <c r="DPV236" s="77"/>
      <c r="DPW236" s="77"/>
      <c r="DPX236" s="77"/>
      <c r="DPY236" s="77"/>
      <c r="DPZ236" s="77"/>
      <c r="DQA236" s="77"/>
      <c r="DQB236" s="77"/>
      <c r="DQC236" s="77"/>
      <c r="DQD236" s="77"/>
      <c r="DQE236" s="77"/>
      <c r="DQF236" s="77"/>
      <c r="DQG236" s="77"/>
      <c r="DQH236" s="77"/>
      <c r="DQI236" s="77"/>
      <c r="DQJ236" s="77"/>
      <c r="DQK236" s="77"/>
      <c r="DQL236" s="77"/>
      <c r="DQM236" s="77"/>
      <c r="DQN236" s="77"/>
      <c r="DQO236" s="77"/>
      <c r="DQP236" s="77"/>
      <c r="DQQ236" s="77"/>
      <c r="DQR236" s="77"/>
      <c r="DQS236" s="77"/>
      <c r="DQT236" s="77"/>
      <c r="DQU236" s="77"/>
      <c r="DQV236" s="77"/>
      <c r="DQW236" s="77"/>
      <c r="DQX236" s="77"/>
      <c r="DQY236" s="77"/>
      <c r="DQZ236" s="77"/>
      <c r="DRA236" s="77"/>
      <c r="DRB236" s="77"/>
      <c r="DRC236" s="77"/>
      <c r="DRD236" s="77"/>
      <c r="DRE236" s="77"/>
      <c r="DRF236" s="77"/>
      <c r="DRG236" s="77"/>
      <c r="DRH236" s="77"/>
      <c r="DRI236" s="77"/>
      <c r="DRJ236" s="77"/>
      <c r="DRK236" s="77"/>
      <c r="DRL236" s="77"/>
      <c r="DRM236" s="77"/>
      <c r="DRN236" s="77"/>
      <c r="DRO236" s="77"/>
      <c r="DRP236" s="77"/>
      <c r="DRQ236" s="77"/>
      <c r="DRR236" s="77"/>
      <c r="DRS236" s="77"/>
      <c r="DRT236" s="77"/>
      <c r="DRU236" s="77"/>
      <c r="DRV236" s="77"/>
      <c r="DRW236" s="77"/>
      <c r="DRX236" s="77"/>
      <c r="DRY236" s="77"/>
      <c r="DRZ236" s="77"/>
      <c r="DSA236" s="77"/>
      <c r="DSB236" s="77"/>
      <c r="DSC236" s="77"/>
      <c r="DSD236" s="77"/>
      <c r="DSE236" s="77"/>
      <c r="DSF236" s="77"/>
      <c r="DSG236" s="77"/>
      <c r="DSH236" s="77"/>
      <c r="DSI236" s="77"/>
      <c r="DSJ236" s="77"/>
      <c r="DSK236" s="77"/>
      <c r="DSL236" s="77"/>
      <c r="DSM236" s="77"/>
      <c r="DSN236" s="77"/>
      <c r="DSO236" s="77"/>
      <c r="DSP236" s="77"/>
      <c r="DSQ236" s="77"/>
      <c r="DSR236" s="77"/>
      <c r="DSS236" s="77"/>
      <c r="DST236" s="77"/>
      <c r="DSU236" s="77"/>
      <c r="DSV236" s="77"/>
      <c r="DSW236" s="77"/>
      <c r="DSX236" s="77"/>
      <c r="DSY236" s="77"/>
      <c r="DSZ236" s="77"/>
      <c r="DTA236" s="77"/>
      <c r="DTB236" s="77"/>
      <c r="DTC236" s="77"/>
      <c r="DTD236" s="77"/>
      <c r="DTE236" s="77"/>
      <c r="DTF236" s="77"/>
      <c r="DTG236" s="77"/>
      <c r="DTH236" s="77"/>
      <c r="DTI236" s="77"/>
      <c r="DTJ236" s="77"/>
      <c r="DTK236" s="77"/>
      <c r="DTL236" s="77"/>
      <c r="DTM236" s="77"/>
      <c r="DTN236" s="77"/>
      <c r="DTO236" s="77"/>
      <c r="DTP236" s="77"/>
      <c r="DTQ236" s="77"/>
      <c r="DTR236" s="77"/>
      <c r="DTS236" s="77"/>
      <c r="DTT236" s="77"/>
      <c r="DTU236" s="77"/>
      <c r="DTV236" s="77"/>
      <c r="DTW236" s="77"/>
      <c r="DTX236" s="77"/>
      <c r="DTY236" s="77"/>
      <c r="DTZ236" s="77"/>
      <c r="DUA236" s="77"/>
      <c r="DUB236" s="77"/>
      <c r="DUC236" s="77"/>
      <c r="DUD236" s="77"/>
      <c r="DUE236" s="77"/>
      <c r="DUF236" s="77"/>
      <c r="DUG236" s="77"/>
      <c r="DUH236" s="77"/>
      <c r="DUI236" s="77"/>
      <c r="DUJ236" s="77"/>
      <c r="DUK236" s="77"/>
      <c r="DUL236" s="77"/>
      <c r="DUM236" s="77"/>
      <c r="DUN236" s="77"/>
      <c r="DUO236" s="77"/>
      <c r="DUP236" s="77"/>
      <c r="DUQ236" s="77"/>
      <c r="DUR236" s="77"/>
      <c r="DUS236" s="77"/>
      <c r="DUT236" s="77"/>
      <c r="DUU236" s="77"/>
      <c r="DUV236" s="77"/>
      <c r="DUW236" s="77"/>
      <c r="DUX236" s="77"/>
      <c r="DUY236" s="77"/>
      <c r="DUZ236" s="77"/>
      <c r="DVA236" s="77"/>
      <c r="DVB236" s="77"/>
      <c r="DVC236" s="77"/>
      <c r="DVD236" s="77"/>
      <c r="DVE236" s="77"/>
      <c r="DVF236" s="77"/>
      <c r="DVG236" s="77"/>
      <c r="DVH236" s="77"/>
      <c r="DVI236" s="77"/>
      <c r="DVJ236" s="77"/>
      <c r="DVK236" s="77"/>
      <c r="DVL236" s="77"/>
      <c r="DVM236" s="77"/>
      <c r="DVN236" s="77"/>
      <c r="DVO236" s="77"/>
      <c r="DVP236" s="77"/>
      <c r="DVQ236" s="77"/>
      <c r="DVR236" s="77"/>
      <c r="DVS236" s="77"/>
      <c r="DVT236" s="77"/>
      <c r="DVU236" s="77"/>
      <c r="DVV236" s="77"/>
      <c r="DVW236" s="77"/>
      <c r="DVX236" s="77"/>
      <c r="DVY236" s="77"/>
      <c r="DVZ236" s="77"/>
      <c r="DWA236" s="77"/>
      <c r="DWB236" s="77"/>
      <c r="DWC236" s="77"/>
      <c r="DWD236" s="77"/>
      <c r="DWE236" s="77"/>
      <c r="DWF236" s="77"/>
      <c r="DWG236" s="77"/>
      <c r="DWH236" s="77"/>
      <c r="DWI236" s="77"/>
      <c r="DWJ236" s="77"/>
      <c r="DWK236" s="77"/>
      <c r="DWL236" s="77"/>
      <c r="DWM236" s="77"/>
      <c r="DWN236" s="77"/>
      <c r="DWO236" s="77"/>
      <c r="DWP236" s="77"/>
      <c r="DWQ236" s="77"/>
      <c r="DWR236" s="77"/>
      <c r="DWS236" s="77"/>
      <c r="DWT236" s="77"/>
      <c r="DWU236" s="77"/>
      <c r="DWV236" s="77"/>
      <c r="DWW236" s="77"/>
      <c r="DWX236" s="77"/>
      <c r="DWY236" s="77"/>
      <c r="DWZ236" s="77"/>
      <c r="DXA236" s="77"/>
      <c r="DXB236" s="77"/>
      <c r="DXC236" s="77"/>
      <c r="DXD236" s="77"/>
      <c r="DXE236" s="77"/>
      <c r="DXF236" s="77"/>
      <c r="DXG236" s="77"/>
      <c r="DXH236" s="77"/>
      <c r="DXI236" s="77"/>
      <c r="DXJ236" s="77"/>
      <c r="DXK236" s="77"/>
      <c r="DXL236" s="77"/>
      <c r="DXM236" s="77"/>
      <c r="DXN236" s="77"/>
      <c r="DXO236" s="77"/>
      <c r="DXP236" s="77"/>
      <c r="DXQ236" s="77"/>
      <c r="DXR236" s="77"/>
      <c r="DXS236" s="77"/>
      <c r="DXT236" s="77"/>
      <c r="DXU236" s="77"/>
      <c r="DXV236" s="77"/>
      <c r="DXW236" s="77"/>
      <c r="DXX236" s="77"/>
      <c r="DXY236" s="77"/>
      <c r="DXZ236" s="77"/>
      <c r="DYA236" s="77"/>
      <c r="DYB236" s="77"/>
      <c r="DYC236" s="77"/>
      <c r="DYD236" s="77"/>
      <c r="DYE236" s="77"/>
      <c r="DYF236" s="77"/>
      <c r="DYG236" s="77"/>
      <c r="DYH236" s="77"/>
      <c r="DYI236" s="77"/>
      <c r="DYJ236" s="77"/>
      <c r="DYK236" s="77"/>
      <c r="DYL236" s="77"/>
      <c r="DYM236" s="77"/>
      <c r="DYN236" s="77"/>
      <c r="DYO236" s="77"/>
      <c r="DYP236" s="77"/>
      <c r="DYQ236" s="77"/>
      <c r="DYR236" s="77"/>
      <c r="DYS236" s="77"/>
      <c r="DYT236" s="77"/>
      <c r="DYU236" s="77"/>
      <c r="DYV236" s="77"/>
      <c r="DYW236" s="77"/>
      <c r="DYX236" s="77"/>
      <c r="DYY236" s="77"/>
      <c r="DYZ236" s="77"/>
      <c r="DZA236" s="77"/>
      <c r="DZB236" s="77"/>
      <c r="DZC236" s="77"/>
      <c r="DZD236" s="77"/>
      <c r="DZE236" s="77"/>
      <c r="DZF236" s="77"/>
      <c r="DZG236" s="77"/>
      <c r="DZH236" s="77"/>
      <c r="DZI236" s="77"/>
      <c r="DZJ236" s="77"/>
      <c r="DZK236" s="77"/>
      <c r="DZL236" s="77"/>
      <c r="DZM236" s="77"/>
      <c r="DZN236" s="77"/>
      <c r="DZO236" s="77"/>
      <c r="DZP236" s="77"/>
      <c r="DZQ236" s="77"/>
      <c r="DZR236" s="77"/>
      <c r="DZS236" s="77"/>
      <c r="DZT236" s="77"/>
      <c r="DZU236" s="77"/>
      <c r="DZV236" s="77"/>
      <c r="DZW236" s="77"/>
      <c r="DZX236" s="77"/>
      <c r="DZY236" s="77"/>
      <c r="DZZ236" s="77"/>
      <c r="EAA236" s="77"/>
      <c r="EAB236" s="77"/>
      <c r="EAC236" s="77"/>
      <c r="EAD236" s="77"/>
      <c r="EAE236" s="77"/>
      <c r="EAF236" s="77"/>
      <c r="EAG236" s="77"/>
      <c r="EAH236" s="77"/>
      <c r="EAI236" s="77"/>
      <c r="EAJ236" s="77"/>
      <c r="EAK236" s="77"/>
      <c r="EAL236" s="77"/>
      <c r="EAM236" s="77"/>
      <c r="EAN236" s="77"/>
      <c r="EAO236" s="77"/>
      <c r="EAP236" s="77"/>
      <c r="EAQ236" s="77"/>
      <c r="EAR236" s="77"/>
      <c r="EAS236" s="77"/>
      <c r="EAT236" s="77"/>
      <c r="EAU236" s="77"/>
      <c r="EAV236" s="77"/>
      <c r="EAW236" s="77"/>
      <c r="EAX236" s="77"/>
      <c r="EAY236" s="77"/>
      <c r="EAZ236" s="77"/>
      <c r="EBA236" s="77"/>
      <c r="EBB236" s="77"/>
      <c r="EBC236" s="77"/>
      <c r="EBD236" s="77"/>
      <c r="EBE236" s="77"/>
      <c r="EBF236" s="77"/>
      <c r="EBG236" s="77"/>
      <c r="EBH236" s="77"/>
      <c r="EBI236" s="77"/>
      <c r="EBJ236" s="77"/>
      <c r="EBK236" s="77"/>
      <c r="EBL236" s="77"/>
      <c r="EBM236" s="77"/>
      <c r="EBN236" s="77"/>
      <c r="EBO236" s="77"/>
      <c r="EBP236" s="77"/>
      <c r="EBQ236" s="77"/>
      <c r="EBR236" s="77"/>
      <c r="EBS236" s="77"/>
      <c r="EBT236" s="77"/>
      <c r="EBU236" s="77"/>
      <c r="EBV236" s="77"/>
      <c r="EBW236" s="77"/>
      <c r="EBX236" s="77"/>
      <c r="EBY236" s="77"/>
      <c r="EBZ236" s="77"/>
      <c r="ECA236" s="77"/>
      <c r="ECB236" s="77"/>
      <c r="ECC236" s="77"/>
      <c r="ECD236" s="77"/>
      <c r="ECE236" s="77"/>
      <c r="ECF236" s="77"/>
      <c r="ECG236" s="77"/>
      <c r="ECH236" s="77"/>
      <c r="ECI236" s="77"/>
      <c r="ECJ236" s="77"/>
      <c r="ECK236" s="77"/>
      <c r="ECL236" s="77"/>
      <c r="ECM236" s="77"/>
      <c r="ECN236" s="77"/>
      <c r="ECO236" s="77"/>
      <c r="ECP236" s="77"/>
      <c r="ECQ236" s="77"/>
      <c r="ECR236" s="77"/>
      <c r="ECS236" s="77"/>
      <c r="ECT236" s="77"/>
      <c r="ECU236" s="77"/>
      <c r="ECV236" s="77"/>
      <c r="ECW236" s="77"/>
      <c r="ECX236" s="77"/>
      <c r="ECY236" s="77"/>
      <c r="ECZ236" s="77"/>
      <c r="EDA236" s="77"/>
      <c r="EDB236" s="77"/>
      <c r="EDC236" s="77"/>
      <c r="EDD236" s="77"/>
      <c r="EDE236" s="77"/>
      <c r="EDF236" s="77"/>
      <c r="EDG236" s="77"/>
      <c r="EDH236" s="77"/>
      <c r="EDI236" s="77"/>
      <c r="EDJ236" s="77"/>
      <c r="EDK236" s="77"/>
      <c r="EDL236" s="77"/>
      <c r="EDM236" s="77"/>
      <c r="EDN236" s="77"/>
      <c r="EDO236" s="77"/>
      <c r="EDP236" s="77"/>
      <c r="EDQ236" s="77"/>
      <c r="EDR236" s="77"/>
      <c r="EDS236" s="77"/>
      <c r="EDT236" s="77"/>
      <c r="EDU236" s="77"/>
      <c r="EDV236" s="77"/>
      <c r="EDW236" s="77"/>
      <c r="EDX236" s="77"/>
      <c r="EDY236" s="77"/>
      <c r="EDZ236" s="77"/>
      <c r="EEA236" s="77"/>
      <c r="EEB236" s="77"/>
      <c r="EEC236" s="77"/>
      <c r="EED236" s="77"/>
      <c r="EEE236" s="77"/>
      <c r="EEF236" s="77"/>
      <c r="EEG236" s="77"/>
      <c r="EEH236" s="77"/>
      <c r="EEI236" s="77"/>
      <c r="EEJ236" s="77"/>
      <c r="EEK236" s="77"/>
      <c r="EEL236" s="77"/>
      <c r="EEM236" s="77"/>
      <c r="EEN236" s="77"/>
      <c r="EEO236" s="77"/>
      <c r="EEP236" s="77"/>
      <c r="EEQ236" s="77"/>
      <c r="EER236" s="77"/>
      <c r="EES236" s="77"/>
      <c r="EET236" s="77"/>
      <c r="EEU236" s="77"/>
      <c r="EEV236" s="77"/>
      <c r="EEW236" s="77"/>
      <c r="EEX236" s="77"/>
      <c r="EEY236" s="77"/>
      <c r="EEZ236" s="77"/>
      <c r="EFA236" s="77"/>
      <c r="EFB236" s="77"/>
      <c r="EFC236" s="77"/>
      <c r="EFD236" s="77"/>
      <c r="EFE236" s="77"/>
      <c r="EFF236" s="77"/>
      <c r="EFG236" s="77"/>
      <c r="EFH236" s="77"/>
      <c r="EFI236" s="77"/>
      <c r="EFJ236" s="77"/>
      <c r="EFK236" s="77"/>
      <c r="EFL236" s="77"/>
      <c r="EFM236" s="77"/>
      <c r="EFN236" s="77"/>
      <c r="EFO236" s="77"/>
      <c r="EFP236" s="77"/>
      <c r="EFQ236" s="77"/>
      <c r="EFR236" s="77"/>
      <c r="EFS236" s="77"/>
      <c r="EFT236" s="77"/>
      <c r="EFU236" s="77"/>
      <c r="EFV236" s="77"/>
      <c r="EFW236" s="77"/>
      <c r="EFX236" s="77"/>
      <c r="EFY236" s="77"/>
      <c r="EFZ236" s="77"/>
      <c r="EGA236" s="77"/>
      <c r="EGB236" s="77"/>
      <c r="EGC236" s="77"/>
      <c r="EGD236" s="77"/>
      <c r="EGE236" s="77"/>
      <c r="EGF236" s="77"/>
      <c r="EGG236" s="77"/>
      <c r="EGH236" s="77"/>
      <c r="EGI236" s="77"/>
      <c r="EGJ236" s="77"/>
      <c r="EGK236" s="77"/>
      <c r="EGL236" s="77"/>
      <c r="EGM236" s="77"/>
      <c r="EGN236" s="77"/>
      <c r="EGO236" s="77"/>
      <c r="EGP236" s="77"/>
      <c r="EGQ236" s="77"/>
      <c r="EGR236" s="77"/>
      <c r="EGS236" s="77"/>
      <c r="EGT236" s="77"/>
      <c r="EGU236" s="77"/>
      <c r="EGV236" s="77"/>
      <c r="EGW236" s="77"/>
      <c r="EGX236" s="77"/>
      <c r="EGY236" s="77"/>
      <c r="EGZ236" s="77"/>
      <c r="EHA236" s="77"/>
      <c r="EHB236" s="77"/>
      <c r="EHC236" s="77"/>
      <c r="EHD236" s="77"/>
      <c r="EHE236" s="77"/>
      <c r="EHF236" s="77"/>
      <c r="EHG236" s="77"/>
      <c r="EHH236" s="77"/>
      <c r="EHI236" s="77"/>
      <c r="EHJ236" s="77"/>
      <c r="EHK236" s="77"/>
      <c r="EHL236" s="77"/>
      <c r="EHM236" s="77"/>
      <c r="EHN236" s="77"/>
      <c r="EHO236" s="77"/>
      <c r="EHP236" s="77"/>
      <c r="EHQ236" s="77"/>
      <c r="EHR236" s="77"/>
      <c r="EHS236" s="77"/>
      <c r="EHT236" s="77"/>
      <c r="EHU236" s="77"/>
      <c r="EHV236" s="77"/>
      <c r="EHW236" s="77"/>
      <c r="EHX236" s="77"/>
      <c r="EHY236" s="77"/>
      <c r="EHZ236" s="77"/>
      <c r="EIA236" s="77"/>
      <c r="EIB236" s="77"/>
      <c r="EIC236" s="77"/>
      <c r="EID236" s="77"/>
      <c r="EIE236" s="77"/>
      <c r="EIF236" s="77"/>
      <c r="EIG236" s="77"/>
      <c r="EIH236" s="77"/>
      <c r="EII236" s="77"/>
      <c r="EIJ236" s="77"/>
      <c r="EIK236" s="77"/>
      <c r="EIL236" s="77"/>
      <c r="EIM236" s="77"/>
      <c r="EIN236" s="77"/>
      <c r="EIO236" s="77"/>
      <c r="EIP236" s="77"/>
      <c r="EIQ236" s="77"/>
      <c r="EIR236" s="77"/>
      <c r="EIS236" s="77"/>
      <c r="EIT236" s="77"/>
      <c r="EIU236" s="77"/>
      <c r="EIV236" s="77"/>
      <c r="EIW236" s="77"/>
      <c r="EIX236" s="77"/>
      <c r="EIY236" s="77"/>
      <c r="EIZ236" s="77"/>
      <c r="EJA236" s="77"/>
      <c r="EJB236" s="77"/>
      <c r="EJC236" s="77"/>
      <c r="EJD236" s="77"/>
      <c r="EJE236" s="77"/>
      <c r="EJF236" s="77"/>
      <c r="EJG236" s="77"/>
      <c r="EJH236" s="77"/>
      <c r="EJI236" s="77"/>
      <c r="EJJ236" s="77"/>
      <c r="EJK236" s="77"/>
      <c r="EJL236" s="77"/>
      <c r="EJM236" s="77"/>
      <c r="EJN236" s="77"/>
      <c r="EJO236" s="77"/>
      <c r="EJP236" s="77"/>
      <c r="EJQ236" s="77"/>
      <c r="EJR236" s="77"/>
      <c r="EJS236" s="77"/>
      <c r="EJT236" s="77"/>
      <c r="EJU236" s="77"/>
      <c r="EJV236" s="77"/>
      <c r="EJW236" s="77"/>
      <c r="EJX236" s="77"/>
      <c r="EJY236" s="77"/>
      <c r="EJZ236" s="77"/>
      <c r="EKA236" s="77"/>
      <c r="EKB236" s="77"/>
      <c r="EKC236" s="77"/>
      <c r="EKD236" s="77"/>
      <c r="EKE236" s="77"/>
      <c r="EKF236" s="77"/>
      <c r="EKG236" s="77"/>
      <c r="EKH236" s="77"/>
      <c r="EKI236" s="77"/>
      <c r="EKJ236" s="77"/>
      <c r="EKK236" s="77"/>
      <c r="EKL236" s="77"/>
      <c r="EKM236" s="77"/>
      <c r="EKN236" s="77"/>
      <c r="EKO236" s="77"/>
      <c r="EKP236" s="77"/>
      <c r="EKQ236" s="77"/>
      <c r="EKR236" s="77"/>
      <c r="EKS236" s="77"/>
      <c r="EKT236" s="77"/>
      <c r="EKU236" s="77"/>
      <c r="EKV236" s="77"/>
      <c r="EKW236" s="77"/>
      <c r="EKX236" s="77"/>
      <c r="EKY236" s="77"/>
      <c r="EKZ236" s="77"/>
      <c r="ELA236" s="77"/>
      <c r="ELB236" s="77"/>
      <c r="ELC236" s="77"/>
      <c r="ELD236" s="77"/>
      <c r="ELE236" s="77"/>
      <c r="ELF236" s="77"/>
      <c r="ELG236" s="77"/>
      <c r="ELH236" s="77"/>
      <c r="ELI236" s="77"/>
      <c r="ELJ236" s="77"/>
      <c r="ELK236" s="77"/>
      <c r="ELL236" s="77"/>
      <c r="ELM236" s="77"/>
      <c r="ELN236" s="77"/>
      <c r="ELO236" s="77"/>
      <c r="ELP236" s="77"/>
      <c r="ELQ236" s="77"/>
      <c r="ELR236" s="77"/>
      <c r="ELS236" s="77"/>
      <c r="ELT236" s="77"/>
      <c r="ELU236" s="77"/>
      <c r="ELV236" s="77"/>
      <c r="ELW236" s="77"/>
      <c r="ELX236" s="77"/>
      <c r="ELY236" s="77"/>
      <c r="ELZ236" s="77"/>
      <c r="EMA236" s="77"/>
      <c r="EMB236" s="77"/>
      <c r="EMC236" s="77"/>
      <c r="EMD236" s="77"/>
      <c r="EME236" s="77"/>
      <c r="EMF236" s="77"/>
      <c r="EMG236" s="77"/>
      <c r="EMH236" s="77"/>
      <c r="EMI236" s="77"/>
      <c r="EMJ236" s="77"/>
      <c r="EMK236" s="77"/>
      <c r="EML236" s="77"/>
      <c r="EMM236" s="77"/>
      <c r="EMN236" s="77"/>
      <c r="EMO236" s="77"/>
      <c r="EMP236" s="77"/>
      <c r="EMQ236" s="77"/>
      <c r="EMR236" s="77"/>
      <c r="EMS236" s="77"/>
      <c r="EMT236" s="77"/>
      <c r="EMU236" s="77"/>
      <c r="EMV236" s="77"/>
      <c r="EMW236" s="77"/>
      <c r="EMX236" s="77"/>
      <c r="EMY236" s="77"/>
      <c r="EMZ236" s="77"/>
      <c r="ENA236" s="77"/>
      <c r="ENB236" s="77"/>
      <c r="ENC236" s="77"/>
      <c r="END236" s="77"/>
      <c r="ENE236" s="77"/>
      <c r="ENF236" s="77"/>
      <c r="ENG236" s="77"/>
      <c r="ENH236" s="77"/>
      <c r="ENI236" s="77"/>
      <c r="ENJ236" s="77"/>
      <c r="ENK236" s="77"/>
      <c r="ENL236" s="77"/>
      <c r="ENM236" s="77"/>
      <c r="ENN236" s="77"/>
      <c r="ENO236" s="77"/>
      <c r="ENP236" s="77"/>
      <c r="ENQ236" s="77"/>
      <c r="ENR236" s="77"/>
      <c r="ENS236" s="77"/>
      <c r="ENT236" s="77"/>
      <c r="ENU236" s="77"/>
      <c r="ENV236" s="77"/>
      <c r="ENW236" s="77"/>
      <c r="ENX236" s="77"/>
      <c r="ENY236" s="77"/>
      <c r="ENZ236" s="77"/>
      <c r="EOA236" s="77"/>
      <c r="EOB236" s="77"/>
      <c r="EOC236" s="77"/>
      <c r="EOD236" s="77"/>
      <c r="EOE236" s="77"/>
      <c r="EOF236" s="77"/>
      <c r="EOG236" s="77"/>
      <c r="EOH236" s="77"/>
      <c r="EOI236" s="77"/>
      <c r="EOJ236" s="77"/>
      <c r="EOK236" s="77"/>
      <c r="EOL236" s="77"/>
      <c r="EOM236" s="77"/>
      <c r="EON236" s="77"/>
      <c r="EOO236" s="77"/>
      <c r="EOP236" s="77"/>
      <c r="EOQ236" s="77"/>
      <c r="EOR236" s="77"/>
      <c r="EOS236" s="77"/>
      <c r="EOT236" s="77"/>
      <c r="EOU236" s="77"/>
      <c r="EOV236" s="77"/>
      <c r="EOW236" s="77"/>
      <c r="EOX236" s="77"/>
      <c r="EOY236" s="77"/>
      <c r="EOZ236" s="77"/>
      <c r="EPA236" s="77"/>
      <c r="EPB236" s="77"/>
      <c r="EPC236" s="77"/>
      <c r="EPD236" s="77"/>
      <c r="EPE236" s="77"/>
      <c r="EPF236" s="77"/>
      <c r="EPG236" s="77"/>
      <c r="EPH236" s="77"/>
      <c r="EPI236" s="77"/>
      <c r="EPJ236" s="77"/>
      <c r="EPK236" s="77"/>
      <c r="EPL236" s="77"/>
      <c r="EPM236" s="77"/>
      <c r="EPN236" s="77"/>
      <c r="EPO236" s="77"/>
      <c r="EPP236" s="77"/>
      <c r="EPQ236" s="77"/>
      <c r="EPR236" s="77"/>
      <c r="EPS236" s="77"/>
      <c r="EPT236" s="77"/>
      <c r="EPU236" s="77"/>
      <c r="EPV236" s="77"/>
      <c r="EPW236" s="77"/>
      <c r="EPX236" s="77"/>
      <c r="EPY236" s="77"/>
      <c r="EPZ236" s="77"/>
      <c r="EQA236" s="77"/>
      <c r="EQB236" s="77"/>
      <c r="EQC236" s="77"/>
      <c r="EQD236" s="77"/>
      <c r="EQE236" s="77"/>
      <c r="EQF236" s="77"/>
      <c r="EQG236" s="77"/>
      <c r="EQH236" s="77"/>
      <c r="EQI236" s="77"/>
      <c r="EQJ236" s="77"/>
      <c r="EQK236" s="77"/>
      <c r="EQL236" s="77"/>
      <c r="EQM236" s="77"/>
      <c r="EQN236" s="77"/>
      <c r="EQO236" s="77"/>
      <c r="EQP236" s="77"/>
      <c r="EQQ236" s="77"/>
      <c r="EQR236" s="77"/>
      <c r="EQS236" s="77"/>
      <c r="EQT236" s="77"/>
      <c r="EQU236" s="77"/>
      <c r="EQV236" s="77"/>
      <c r="EQW236" s="77"/>
      <c r="EQX236" s="77"/>
      <c r="EQY236" s="77"/>
      <c r="EQZ236" s="77"/>
      <c r="ERA236" s="77"/>
      <c r="ERB236" s="77"/>
      <c r="ERC236" s="77"/>
      <c r="ERD236" s="77"/>
      <c r="ERE236" s="77"/>
      <c r="ERF236" s="77"/>
      <c r="ERG236" s="77"/>
      <c r="ERH236" s="77"/>
      <c r="ERI236" s="77"/>
      <c r="ERJ236" s="77"/>
      <c r="ERK236" s="77"/>
      <c r="ERL236" s="77"/>
      <c r="ERM236" s="77"/>
      <c r="ERN236" s="77"/>
      <c r="ERO236" s="77"/>
      <c r="ERP236" s="77"/>
      <c r="ERQ236" s="77"/>
      <c r="ERR236" s="77"/>
      <c r="ERS236" s="77"/>
      <c r="ERT236" s="77"/>
      <c r="ERU236" s="77"/>
      <c r="ERV236" s="77"/>
      <c r="ERW236" s="77"/>
      <c r="ERX236" s="77"/>
      <c r="ERY236" s="77"/>
      <c r="ERZ236" s="77"/>
      <c r="ESA236" s="77"/>
      <c r="ESB236" s="77"/>
      <c r="ESC236" s="77"/>
      <c r="ESD236" s="77"/>
      <c r="ESE236" s="77"/>
      <c r="ESF236" s="77"/>
      <c r="ESG236" s="77"/>
      <c r="ESH236" s="77"/>
      <c r="ESI236" s="77"/>
      <c r="ESJ236" s="77"/>
      <c r="ESK236" s="77"/>
      <c r="ESL236" s="77"/>
      <c r="ESM236" s="77"/>
      <c r="ESN236" s="77"/>
      <c r="ESO236" s="77"/>
      <c r="ESP236" s="77"/>
      <c r="ESQ236" s="77"/>
      <c r="ESR236" s="77"/>
      <c r="ESS236" s="77"/>
      <c r="EST236" s="77"/>
      <c r="ESU236" s="77"/>
      <c r="ESV236" s="77"/>
      <c r="ESW236" s="77"/>
      <c r="ESX236" s="77"/>
      <c r="ESY236" s="77"/>
      <c r="ESZ236" s="77"/>
      <c r="ETA236" s="77"/>
      <c r="ETB236" s="77"/>
      <c r="ETC236" s="77"/>
      <c r="ETD236" s="77"/>
      <c r="ETE236" s="77"/>
      <c r="ETF236" s="77"/>
      <c r="ETG236" s="77"/>
      <c r="ETH236" s="77"/>
      <c r="ETI236" s="77"/>
      <c r="ETJ236" s="77"/>
      <c r="ETK236" s="77"/>
      <c r="ETL236" s="77"/>
      <c r="ETM236" s="77"/>
      <c r="ETN236" s="77"/>
      <c r="ETO236" s="77"/>
      <c r="ETP236" s="77"/>
      <c r="ETQ236" s="77"/>
      <c r="ETR236" s="77"/>
      <c r="ETS236" s="77"/>
      <c r="ETT236" s="77"/>
      <c r="ETU236" s="77"/>
      <c r="ETV236" s="77"/>
      <c r="ETW236" s="77"/>
      <c r="ETX236" s="77"/>
      <c r="ETY236" s="77"/>
      <c r="ETZ236" s="77"/>
      <c r="EUA236" s="77"/>
      <c r="EUB236" s="77"/>
      <c r="EUC236" s="77"/>
      <c r="EUD236" s="77"/>
      <c r="EUE236" s="77"/>
      <c r="EUF236" s="77"/>
      <c r="EUG236" s="77"/>
      <c r="EUH236" s="77"/>
      <c r="EUI236" s="77"/>
      <c r="EUJ236" s="77"/>
      <c r="EUK236" s="77"/>
      <c r="EUL236" s="77"/>
      <c r="EUM236" s="77"/>
      <c r="EUN236" s="77"/>
      <c r="EUO236" s="77"/>
      <c r="EUP236" s="77"/>
      <c r="EUQ236" s="77"/>
      <c r="EUR236" s="77"/>
      <c r="EUS236" s="77"/>
      <c r="EUT236" s="77"/>
      <c r="EUU236" s="77"/>
      <c r="EUV236" s="77"/>
      <c r="EUW236" s="77"/>
      <c r="EUX236" s="77"/>
      <c r="EUY236" s="77"/>
      <c r="EUZ236" s="77"/>
      <c r="EVA236" s="77"/>
      <c r="EVB236" s="77"/>
      <c r="EVC236" s="77"/>
      <c r="EVD236" s="77"/>
      <c r="EVE236" s="77"/>
      <c r="EVF236" s="77"/>
      <c r="EVG236" s="77"/>
      <c r="EVH236" s="77"/>
      <c r="EVI236" s="77"/>
      <c r="EVJ236" s="77"/>
      <c r="EVK236" s="77"/>
      <c r="EVL236" s="77"/>
      <c r="EVM236" s="77"/>
      <c r="EVN236" s="77"/>
      <c r="EVO236" s="77"/>
      <c r="EVP236" s="77"/>
      <c r="EVQ236" s="77"/>
      <c r="EVR236" s="77"/>
      <c r="EVS236" s="77"/>
      <c r="EVT236" s="77"/>
      <c r="EVU236" s="77"/>
      <c r="EVV236" s="77"/>
      <c r="EVW236" s="77"/>
      <c r="EVX236" s="77"/>
      <c r="EVY236" s="77"/>
      <c r="EVZ236" s="77"/>
      <c r="EWA236" s="77"/>
      <c r="EWB236" s="77"/>
      <c r="EWC236" s="77"/>
      <c r="EWD236" s="77"/>
      <c r="EWE236" s="77"/>
      <c r="EWF236" s="77"/>
      <c r="EWG236" s="77"/>
      <c r="EWH236" s="77"/>
      <c r="EWI236" s="77"/>
      <c r="EWJ236" s="77"/>
      <c r="EWK236" s="77"/>
      <c r="EWL236" s="77"/>
      <c r="EWM236" s="77"/>
      <c r="EWN236" s="77"/>
      <c r="EWO236" s="77"/>
      <c r="EWP236" s="77"/>
      <c r="EWQ236" s="77"/>
      <c r="EWR236" s="77"/>
      <c r="EWS236" s="77"/>
      <c r="EWT236" s="77"/>
      <c r="EWU236" s="77"/>
      <c r="EWV236" s="77"/>
      <c r="EWW236" s="77"/>
      <c r="EWX236" s="77"/>
      <c r="EWY236" s="77"/>
      <c r="EWZ236" s="77"/>
      <c r="EXA236" s="77"/>
      <c r="EXB236" s="77"/>
      <c r="EXC236" s="77"/>
      <c r="EXD236" s="77"/>
      <c r="EXE236" s="77"/>
      <c r="EXF236" s="77"/>
      <c r="EXG236" s="77"/>
      <c r="EXH236" s="77"/>
      <c r="EXI236" s="77"/>
      <c r="EXJ236" s="77"/>
      <c r="EXK236" s="77"/>
      <c r="EXL236" s="77"/>
      <c r="EXM236" s="77"/>
      <c r="EXN236" s="77"/>
      <c r="EXO236" s="77"/>
      <c r="EXP236" s="77"/>
      <c r="EXQ236" s="77"/>
      <c r="EXR236" s="77"/>
      <c r="EXS236" s="77"/>
      <c r="EXT236" s="77"/>
      <c r="EXU236" s="77"/>
      <c r="EXV236" s="77"/>
      <c r="EXW236" s="77"/>
      <c r="EXX236" s="77"/>
      <c r="EXY236" s="77"/>
      <c r="EXZ236" s="77"/>
      <c r="EYA236" s="77"/>
      <c r="EYB236" s="77"/>
      <c r="EYC236" s="77"/>
      <c r="EYD236" s="77"/>
      <c r="EYE236" s="77"/>
      <c r="EYF236" s="77"/>
      <c r="EYG236" s="77"/>
      <c r="EYH236" s="77"/>
      <c r="EYI236" s="77"/>
      <c r="EYJ236" s="77"/>
      <c r="EYK236" s="77"/>
      <c r="EYL236" s="77"/>
      <c r="EYM236" s="77"/>
      <c r="EYN236" s="77"/>
      <c r="EYO236" s="77"/>
      <c r="EYP236" s="77"/>
      <c r="EYQ236" s="77"/>
      <c r="EYR236" s="77"/>
      <c r="EYS236" s="77"/>
      <c r="EYT236" s="77"/>
      <c r="EYU236" s="77"/>
      <c r="EYV236" s="77"/>
      <c r="EYW236" s="77"/>
      <c r="EYX236" s="77"/>
      <c r="EYY236" s="77"/>
      <c r="EYZ236" s="77"/>
      <c r="EZA236" s="77"/>
      <c r="EZB236" s="77"/>
      <c r="EZC236" s="77"/>
      <c r="EZD236" s="77"/>
      <c r="EZE236" s="77"/>
      <c r="EZF236" s="77"/>
      <c r="EZG236" s="77"/>
      <c r="EZH236" s="77"/>
      <c r="EZI236" s="77"/>
      <c r="EZJ236" s="77"/>
      <c r="EZK236" s="77"/>
      <c r="EZL236" s="77"/>
      <c r="EZM236" s="77"/>
      <c r="EZN236" s="77"/>
      <c r="EZO236" s="77"/>
      <c r="EZP236" s="77"/>
      <c r="EZQ236" s="77"/>
      <c r="EZR236" s="77"/>
      <c r="EZS236" s="77"/>
      <c r="EZT236" s="77"/>
      <c r="EZU236" s="77"/>
      <c r="EZV236" s="77"/>
      <c r="EZW236" s="77"/>
      <c r="EZX236" s="77"/>
      <c r="EZY236" s="77"/>
      <c r="EZZ236" s="77"/>
      <c r="FAA236" s="77"/>
      <c r="FAB236" s="77"/>
      <c r="FAC236" s="77"/>
      <c r="FAD236" s="77"/>
      <c r="FAE236" s="77"/>
      <c r="FAF236" s="77"/>
      <c r="FAG236" s="77"/>
      <c r="FAH236" s="77"/>
      <c r="FAI236" s="77"/>
      <c r="FAJ236" s="77"/>
      <c r="FAK236" s="77"/>
      <c r="FAL236" s="77"/>
      <c r="FAM236" s="77"/>
      <c r="FAN236" s="77"/>
      <c r="FAO236" s="77"/>
      <c r="FAP236" s="77"/>
      <c r="FAQ236" s="77"/>
      <c r="FAR236" s="77"/>
      <c r="FAS236" s="77"/>
      <c r="FAT236" s="77"/>
      <c r="FAU236" s="77"/>
      <c r="FAV236" s="77"/>
      <c r="FAW236" s="77"/>
      <c r="FAX236" s="77"/>
      <c r="FAY236" s="77"/>
      <c r="FAZ236" s="77"/>
      <c r="FBA236" s="77"/>
      <c r="FBB236" s="77"/>
      <c r="FBC236" s="77"/>
      <c r="FBD236" s="77"/>
      <c r="FBE236" s="77"/>
      <c r="FBF236" s="77"/>
      <c r="FBG236" s="77"/>
      <c r="FBH236" s="77"/>
      <c r="FBI236" s="77"/>
      <c r="FBJ236" s="77"/>
      <c r="FBK236" s="77"/>
      <c r="FBL236" s="77"/>
      <c r="FBM236" s="77"/>
      <c r="FBN236" s="77"/>
      <c r="FBO236" s="77"/>
      <c r="FBP236" s="77"/>
      <c r="FBQ236" s="77"/>
      <c r="FBR236" s="77"/>
      <c r="FBS236" s="77"/>
      <c r="FBT236" s="77"/>
      <c r="FBU236" s="77"/>
      <c r="FBV236" s="77"/>
      <c r="FBW236" s="77"/>
      <c r="FBX236" s="77"/>
      <c r="FBY236" s="77"/>
      <c r="FBZ236" s="77"/>
      <c r="FCA236" s="77"/>
      <c r="FCB236" s="77"/>
      <c r="FCC236" s="77"/>
      <c r="FCD236" s="77"/>
      <c r="FCE236" s="77"/>
      <c r="FCF236" s="77"/>
      <c r="FCG236" s="77"/>
      <c r="FCH236" s="77"/>
      <c r="FCI236" s="77"/>
      <c r="FCJ236" s="77"/>
      <c r="FCK236" s="77"/>
      <c r="FCL236" s="77"/>
      <c r="FCM236" s="77"/>
      <c r="FCN236" s="77"/>
      <c r="FCO236" s="77"/>
      <c r="FCP236" s="77"/>
      <c r="FCQ236" s="77"/>
      <c r="FCR236" s="77"/>
      <c r="FCS236" s="77"/>
      <c r="FCT236" s="77"/>
      <c r="FCU236" s="77"/>
      <c r="FCV236" s="77"/>
      <c r="FCW236" s="77"/>
      <c r="FCX236" s="77"/>
      <c r="FCY236" s="77"/>
      <c r="FCZ236" s="77"/>
      <c r="FDA236" s="77"/>
      <c r="FDB236" s="77"/>
      <c r="FDC236" s="77"/>
      <c r="FDD236" s="77"/>
      <c r="FDE236" s="77"/>
      <c r="FDF236" s="77"/>
      <c r="FDG236" s="77"/>
      <c r="FDH236" s="77"/>
      <c r="FDI236" s="77"/>
      <c r="FDJ236" s="77"/>
      <c r="FDK236" s="77"/>
      <c r="FDL236" s="77"/>
      <c r="FDM236" s="77"/>
      <c r="FDN236" s="77"/>
      <c r="FDO236" s="77"/>
      <c r="FDP236" s="77"/>
      <c r="FDQ236" s="77"/>
      <c r="FDR236" s="77"/>
      <c r="FDS236" s="77"/>
      <c r="FDT236" s="77"/>
      <c r="FDU236" s="77"/>
      <c r="FDV236" s="77"/>
      <c r="FDW236" s="77"/>
      <c r="FDX236" s="77"/>
      <c r="FDY236" s="77"/>
      <c r="FDZ236" s="77"/>
      <c r="FEA236" s="77"/>
      <c r="FEB236" s="77"/>
      <c r="FEC236" s="77"/>
      <c r="FED236" s="77"/>
      <c r="FEE236" s="77"/>
      <c r="FEF236" s="77"/>
      <c r="FEG236" s="77"/>
      <c r="FEH236" s="77"/>
      <c r="FEI236" s="77"/>
      <c r="FEJ236" s="77"/>
      <c r="FEK236" s="77"/>
      <c r="FEL236" s="77"/>
      <c r="FEM236" s="77"/>
      <c r="FEN236" s="77"/>
      <c r="FEO236" s="77"/>
      <c r="FEP236" s="77"/>
      <c r="FEQ236" s="77"/>
      <c r="FER236" s="77"/>
      <c r="FES236" s="77"/>
      <c r="FET236" s="77"/>
      <c r="FEU236" s="77"/>
      <c r="FEV236" s="77"/>
      <c r="FEW236" s="77"/>
      <c r="FEX236" s="77"/>
      <c r="FEY236" s="77"/>
      <c r="FEZ236" s="77"/>
      <c r="FFA236" s="77"/>
      <c r="FFB236" s="77"/>
      <c r="FFC236" s="77"/>
      <c r="FFD236" s="77"/>
      <c r="FFE236" s="77"/>
      <c r="FFF236" s="77"/>
      <c r="FFG236" s="77"/>
      <c r="FFH236" s="77"/>
      <c r="FFI236" s="77"/>
      <c r="FFJ236" s="77"/>
      <c r="FFK236" s="77"/>
      <c r="FFL236" s="77"/>
      <c r="FFM236" s="77"/>
      <c r="FFN236" s="77"/>
      <c r="FFO236" s="77"/>
      <c r="FFP236" s="77"/>
      <c r="FFQ236" s="77"/>
      <c r="FFR236" s="77"/>
      <c r="FFS236" s="77"/>
      <c r="FFT236" s="77"/>
      <c r="FFU236" s="77"/>
      <c r="FFV236" s="77"/>
      <c r="FFW236" s="77"/>
      <c r="FFX236" s="77"/>
      <c r="FFY236" s="77"/>
      <c r="FFZ236" s="77"/>
      <c r="FGA236" s="77"/>
      <c r="FGB236" s="77"/>
      <c r="FGC236" s="77"/>
      <c r="FGD236" s="77"/>
      <c r="FGE236" s="77"/>
      <c r="FGF236" s="77"/>
      <c r="FGG236" s="77"/>
      <c r="FGH236" s="77"/>
      <c r="FGI236" s="77"/>
      <c r="FGJ236" s="77"/>
      <c r="FGK236" s="77"/>
      <c r="FGL236" s="77"/>
      <c r="FGM236" s="77"/>
      <c r="FGN236" s="77"/>
      <c r="FGO236" s="77"/>
      <c r="FGP236" s="77"/>
      <c r="FGQ236" s="77"/>
      <c r="FGR236" s="77"/>
      <c r="FGS236" s="77"/>
      <c r="FGT236" s="77"/>
      <c r="FGU236" s="77"/>
      <c r="FGV236" s="77"/>
      <c r="FGW236" s="77"/>
      <c r="FGX236" s="77"/>
      <c r="FGY236" s="77"/>
      <c r="FGZ236" s="77"/>
      <c r="FHA236" s="77"/>
      <c r="FHB236" s="77"/>
      <c r="FHC236" s="77"/>
      <c r="FHD236" s="77"/>
      <c r="FHE236" s="77"/>
      <c r="FHF236" s="77"/>
      <c r="FHG236" s="77"/>
      <c r="FHH236" s="77"/>
      <c r="FHI236" s="77"/>
      <c r="FHJ236" s="77"/>
      <c r="FHK236" s="77"/>
      <c r="FHL236" s="77"/>
      <c r="FHM236" s="77"/>
      <c r="FHN236" s="77"/>
      <c r="FHO236" s="77"/>
      <c r="FHP236" s="77"/>
      <c r="FHQ236" s="77"/>
      <c r="FHR236" s="77"/>
      <c r="FHS236" s="77"/>
      <c r="FHT236" s="77"/>
      <c r="FHU236" s="77"/>
      <c r="FHV236" s="77"/>
      <c r="FHW236" s="77"/>
      <c r="FHX236" s="77"/>
      <c r="FHY236" s="77"/>
      <c r="FHZ236" s="77"/>
      <c r="FIA236" s="77"/>
      <c r="FIB236" s="77"/>
      <c r="FIC236" s="77"/>
      <c r="FID236" s="77"/>
      <c r="FIE236" s="77"/>
      <c r="FIF236" s="77"/>
      <c r="FIG236" s="77"/>
      <c r="FIH236" s="77"/>
      <c r="FII236" s="77"/>
      <c r="FIJ236" s="77"/>
      <c r="FIK236" s="77"/>
      <c r="FIL236" s="77"/>
      <c r="FIM236" s="77"/>
      <c r="FIN236" s="77"/>
      <c r="FIO236" s="77"/>
      <c r="FIP236" s="77"/>
      <c r="FIQ236" s="77"/>
      <c r="FIR236" s="77"/>
      <c r="FIS236" s="77"/>
      <c r="FIT236" s="77"/>
      <c r="FIU236" s="77"/>
      <c r="FIV236" s="77"/>
      <c r="FIW236" s="77"/>
      <c r="FIX236" s="77"/>
      <c r="FIY236" s="77"/>
      <c r="FIZ236" s="77"/>
      <c r="FJA236" s="77"/>
      <c r="FJB236" s="77"/>
      <c r="FJC236" s="77"/>
      <c r="FJD236" s="77"/>
      <c r="FJE236" s="77"/>
      <c r="FJF236" s="77"/>
      <c r="FJG236" s="77"/>
      <c r="FJH236" s="77"/>
      <c r="FJI236" s="77"/>
      <c r="FJJ236" s="77"/>
      <c r="FJK236" s="77"/>
      <c r="FJL236" s="77"/>
      <c r="FJM236" s="77"/>
      <c r="FJN236" s="77"/>
      <c r="FJO236" s="77"/>
      <c r="FJP236" s="77"/>
      <c r="FJQ236" s="77"/>
      <c r="FJR236" s="77"/>
      <c r="FJS236" s="77"/>
      <c r="FJT236" s="77"/>
      <c r="FJU236" s="77"/>
      <c r="FJV236" s="77"/>
      <c r="FJW236" s="77"/>
      <c r="FJX236" s="77"/>
      <c r="FJY236" s="77"/>
      <c r="FJZ236" s="77"/>
      <c r="FKA236" s="77"/>
      <c r="FKB236" s="77"/>
      <c r="FKC236" s="77"/>
      <c r="FKD236" s="77"/>
      <c r="FKE236" s="77"/>
      <c r="FKF236" s="77"/>
      <c r="FKG236" s="77"/>
      <c r="FKH236" s="77"/>
      <c r="FKI236" s="77"/>
      <c r="FKJ236" s="77"/>
      <c r="FKK236" s="77"/>
      <c r="FKL236" s="77"/>
      <c r="FKM236" s="77"/>
      <c r="FKN236" s="77"/>
      <c r="FKO236" s="77"/>
      <c r="FKP236" s="77"/>
      <c r="FKQ236" s="77"/>
      <c r="FKR236" s="77"/>
      <c r="FKS236" s="77"/>
      <c r="FKT236" s="77"/>
      <c r="FKU236" s="77"/>
      <c r="FKV236" s="77"/>
      <c r="FKW236" s="77"/>
      <c r="FKX236" s="77"/>
      <c r="FKY236" s="77"/>
      <c r="FKZ236" s="77"/>
      <c r="FLA236" s="77"/>
      <c r="FLB236" s="77"/>
      <c r="FLC236" s="77"/>
      <c r="FLD236" s="77"/>
      <c r="FLE236" s="77"/>
      <c r="FLF236" s="77"/>
      <c r="FLG236" s="77"/>
      <c r="FLH236" s="77"/>
      <c r="FLI236" s="77"/>
      <c r="FLJ236" s="77"/>
      <c r="FLK236" s="77"/>
      <c r="FLL236" s="77"/>
      <c r="FLM236" s="77"/>
      <c r="FLN236" s="77"/>
      <c r="FLO236" s="77"/>
      <c r="FLP236" s="77"/>
      <c r="FLQ236" s="77"/>
      <c r="FLR236" s="77"/>
      <c r="FLS236" s="77"/>
      <c r="FLT236" s="77"/>
      <c r="FLU236" s="77"/>
      <c r="FLV236" s="77"/>
      <c r="FLW236" s="77"/>
      <c r="FLX236" s="77"/>
      <c r="FLY236" s="77"/>
      <c r="FLZ236" s="77"/>
      <c r="FMA236" s="77"/>
      <c r="FMB236" s="77"/>
      <c r="FMC236" s="77"/>
      <c r="FMD236" s="77"/>
      <c r="FME236" s="77"/>
      <c r="FMF236" s="77"/>
      <c r="FMG236" s="77"/>
      <c r="FMH236" s="77"/>
      <c r="FMI236" s="77"/>
      <c r="FMJ236" s="77"/>
      <c r="FMK236" s="77"/>
      <c r="FML236" s="77"/>
      <c r="FMM236" s="77"/>
      <c r="FMN236" s="77"/>
      <c r="FMO236" s="77"/>
      <c r="FMP236" s="77"/>
      <c r="FMQ236" s="77"/>
      <c r="FMR236" s="77"/>
      <c r="FMS236" s="77"/>
      <c r="FMT236" s="77"/>
      <c r="FMU236" s="77"/>
      <c r="FMV236" s="77"/>
      <c r="FMW236" s="77"/>
      <c r="FMX236" s="77"/>
      <c r="FMY236" s="77"/>
      <c r="FMZ236" s="77"/>
      <c r="FNA236" s="77"/>
      <c r="FNB236" s="77"/>
      <c r="FNC236" s="77"/>
      <c r="FND236" s="77"/>
      <c r="FNE236" s="77"/>
      <c r="FNF236" s="77"/>
      <c r="FNG236" s="77"/>
      <c r="FNH236" s="77"/>
      <c r="FNI236" s="77"/>
      <c r="FNJ236" s="77"/>
      <c r="FNK236" s="77"/>
      <c r="FNL236" s="77"/>
      <c r="FNM236" s="77"/>
      <c r="FNN236" s="77"/>
      <c r="FNO236" s="77"/>
      <c r="FNP236" s="77"/>
      <c r="FNQ236" s="77"/>
      <c r="FNR236" s="77"/>
      <c r="FNS236" s="77"/>
      <c r="FNT236" s="77"/>
      <c r="FNU236" s="77"/>
      <c r="FNV236" s="77"/>
      <c r="FNW236" s="77"/>
      <c r="FNX236" s="77"/>
      <c r="FNY236" s="77"/>
      <c r="FNZ236" s="77"/>
      <c r="FOA236" s="77"/>
      <c r="FOB236" s="77"/>
      <c r="FOC236" s="77"/>
      <c r="FOD236" s="77"/>
      <c r="FOE236" s="77"/>
      <c r="FOF236" s="77"/>
      <c r="FOG236" s="77"/>
      <c r="FOH236" s="77"/>
      <c r="FOI236" s="77"/>
      <c r="FOJ236" s="77"/>
      <c r="FOK236" s="77"/>
      <c r="FOL236" s="77"/>
      <c r="FOM236" s="77"/>
      <c r="FON236" s="77"/>
      <c r="FOO236" s="77"/>
      <c r="FOP236" s="77"/>
      <c r="FOQ236" s="77"/>
      <c r="FOR236" s="77"/>
      <c r="FOS236" s="77"/>
      <c r="FOT236" s="77"/>
      <c r="FOU236" s="77"/>
      <c r="FOV236" s="77"/>
      <c r="FOW236" s="77"/>
      <c r="FOX236" s="77"/>
      <c r="FOY236" s="77"/>
      <c r="FOZ236" s="77"/>
      <c r="FPA236" s="77"/>
      <c r="FPB236" s="77"/>
      <c r="FPC236" s="77"/>
      <c r="FPD236" s="77"/>
      <c r="FPE236" s="77"/>
      <c r="FPF236" s="77"/>
      <c r="FPG236" s="77"/>
      <c r="FPH236" s="77"/>
      <c r="FPI236" s="77"/>
      <c r="FPJ236" s="77"/>
      <c r="FPK236" s="77"/>
      <c r="FPL236" s="77"/>
      <c r="FPM236" s="77"/>
      <c r="FPN236" s="77"/>
      <c r="FPO236" s="77"/>
      <c r="FPP236" s="77"/>
      <c r="FPQ236" s="77"/>
      <c r="FPR236" s="77"/>
      <c r="FPS236" s="77"/>
      <c r="FPT236" s="77"/>
      <c r="FPU236" s="77"/>
      <c r="FPV236" s="77"/>
      <c r="FPW236" s="77"/>
      <c r="FPX236" s="77"/>
      <c r="FPY236" s="77"/>
      <c r="FPZ236" s="77"/>
      <c r="FQA236" s="77"/>
      <c r="FQB236" s="77"/>
      <c r="FQC236" s="77"/>
      <c r="FQD236" s="77"/>
      <c r="FQE236" s="77"/>
      <c r="FQF236" s="77"/>
      <c r="FQG236" s="77"/>
      <c r="FQH236" s="77"/>
      <c r="FQI236" s="77"/>
      <c r="FQJ236" s="77"/>
      <c r="FQK236" s="77"/>
      <c r="FQL236" s="77"/>
      <c r="FQM236" s="77"/>
      <c r="FQN236" s="77"/>
      <c r="FQO236" s="77"/>
      <c r="FQP236" s="77"/>
      <c r="FQQ236" s="77"/>
      <c r="FQR236" s="77"/>
      <c r="FQS236" s="77"/>
      <c r="FQT236" s="77"/>
      <c r="FQU236" s="77"/>
      <c r="FQV236" s="77"/>
      <c r="FQW236" s="77"/>
      <c r="FQX236" s="77"/>
      <c r="FQY236" s="77"/>
      <c r="FQZ236" s="77"/>
      <c r="FRA236" s="77"/>
      <c r="FRB236" s="77"/>
      <c r="FRC236" s="77"/>
      <c r="FRD236" s="77"/>
      <c r="FRE236" s="77"/>
      <c r="FRF236" s="77"/>
      <c r="FRG236" s="77"/>
      <c r="FRH236" s="77"/>
      <c r="FRI236" s="77"/>
      <c r="FRJ236" s="77"/>
      <c r="FRK236" s="77"/>
      <c r="FRL236" s="77"/>
      <c r="FRM236" s="77"/>
      <c r="FRN236" s="77"/>
      <c r="FRO236" s="77"/>
      <c r="FRP236" s="77"/>
      <c r="FRQ236" s="77"/>
      <c r="FRR236" s="77"/>
      <c r="FRS236" s="77"/>
      <c r="FRT236" s="77"/>
      <c r="FRU236" s="77"/>
      <c r="FRV236" s="77"/>
      <c r="FRW236" s="77"/>
      <c r="FRX236" s="77"/>
      <c r="FRY236" s="77"/>
      <c r="FRZ236" s="77"/>
      <c r="FSA236" s="77"/>
      <c r="FSB236" s="77"/>
      <c r="FSC236" s="77"/>
      <c r="FSD236" s="77"/>
      <c r="FSE236" s="77"/>
      <c r="FSF236" s="77"/>
      <c r="FSG236" s="77"/>
      <c r="FSH236" s="77"/>
      <c r="FSI236" s="77"/>
      <c r="FSJ236" s="77"/>
      <c r="FSK236" s="77"/>
      <c r="FSL236" s="77"/>
      <c r="FSM236" s="77"/>
      <c r="FSN236" s="77"/>
      <c r="FSO236" s="77"/>
      <c r="FSP236" s="77"/>
      <c r="FSQ236" s="77"/>
      <c r="FSR236" s="77"/>
      <c r="FSS236" s="77"/>
      <c r="FST236" s="77"/>
      <c r="FSU236" s="77"/>
      <c r="FSV236" s="77"/>
      <c r="FSW236" s="77"/>
      <c r="FSX236" s="77"/>
      <c r="FSY236" s="77"/>
      <c r="FSZ236" s="77"/>
      <c r="FTA236" s="77"/>
      <c r="FTB236" s="77"/>
      <c r="FTC236" s="77"/>
      <c r="FTD236" s="77"/>
      <c r="FTE236" s="77"/>
      <c r="FTF236" s="77"/>
      <c r="FTG236" s="77"/>
      <c r="FTH236" s="77"/>
      <c r="FTI236" s="77"/>
      <c r="FTJ236" s="77"/>
      <c r="FTK236" s="77"/>
      <c r="FTL236" s="77"/>
      <c r="FTM236" s="77"/>
      <c r="FTN236" s="77"/>
      <c r="FTO236" s="77"/>
      <c r="FTP236" s="77"/>
      <c r="FTQ236" s="77"/>
      <c r="FTR236" s="77"/>
      <c r="FTS236" s="77"/>
      <c r="FTT236" s="77"/>
      <c r="FTU236" s="77"/>
      <c r="FTV236" s="77"/>
      <c r="FTW236" s="77"/>
      <c r="FTX236" s="77"/>
      <c r="FTY236" s="77"/>
      <c r="FTZ236" s="77"/>
      <c r="FUA236" s="77"/>
      <c r="FUB236" s="77"/>
      <c r="FUC236" s="77"/>
      <c r="FUD236" s="77"/>
      <c r="FUE236" s="77"/>
      <c r="FUF236" s="77"/>
      <c r="FUG236" s="77"/>
      <c r="FUH236" s="77"/>
      <c r="FUI236" s="77"/>
      <c r="FUJ236" s="77"/>
      <c r="FUK236" s="77"/>
      <c r="FUL236" s="77"/>
      <c r="FUM236" s="77"/>
      <c r="FUN236" s="77"/>
      <c r="FUO236" s="77"/>
      <c r="FUP236" s="77"/>
      <c r="FUQ236" s="77"/>
      <c r="FUR236" s="77"/>
      <c r="FUS236" s="77"/>
      <c r="FUT236" s="77"/>
      <c r="FUU236" s="77"/>
      <c r="FUV236" s="77"/>
      <c r="FUW236" s="77"/>
      <c r="FUX236" s="77"/>
      <c r="FUY236" s="77"/>
      <c r="FUZ236" s="77"/>
      <c r="FVA236" s="77"/>
      <c r="FVB236" s="77"/>
      <c r="FVC236" s="77"/>
      <c r="FVD236" s="77"/>
      <c r="FVE236" s="77"/>
      <c r="FVF236" s="77"/>
      <c r="FVG236" s="77"/>
      <c r="FVH236" s="77"/>
      <c r="FVI236" s="77"/>
      <c r="FVJ236" s="77"/>
      <c r="FVK236" s="77"/>
      <c r="FVL236" s="77"/>
      <c r="FVM236" s="77"/>
      <c r="FVN236" s="77"/>
      <c r="FVO236" s="77"/>
      <c r="FVP236" s="77"/>
      <c r="FVQ236" s="77"/>
      <c r="FVR236" s="77"/>
      <c r="FVS236" s="77"/>
      <c r="FVT236" s="77"/>
      <c r="FVU236" s="77"/>
      <c r="FVV236" s="77"/>
      <c r="FVW236" s="77"/>
      <c r="FVX236" s="77"/>
      <c r="FVY236" s="77"/>
      <c r="FVZ236" s="77"/>
      <c r="FWA236" s="77"/>
      <c r="FWB236" s="77"/>
      <c r="FWC236" s="77"/>
      <c r="FWD236" s="77"/>
      <c r="FWE236" s="77"/>
      <c r="FWF236" s="77"/>
      <c r="FWG236" s="77"/>
      <c r="FWH236" s="77"/>
      <c r="FWI236" s="77"/>
      <c r="FWJ236" s="77"/>
      <c r="FWK236" s="77"/>
      <c r="FWL236" s="77"/>
      <c r="FWM236" s="77"/>
      <c r="FWN236" s="77"/>
      <c r="FWO236" s="77"/>
      <c r="FWP236" s="77"/>
      <c r="FWQ236" s="77"/>
      <c r="FWR236" s="77"/>
      <c r="FWS236" s="77"/>
      <c r="FWT236" s="77"/>
      <c r="FWU236" s="77"/>
      <c r="FWV236" s="77"/>
      <c r="FWW236" s="77"/>
      <c r="FWX236" s="77"/>
      <c r="FWY236" s="77"/>
      <c r="FWZ236" s="77"/>
      <c r="FXA236" s="77"/>
      <c r="FXB236" s="77"/>
      <c r="FXC236" s="77"/>
      <c r="FXD236" s="77"/>
      <c r="FXE236" s="77"/>
      <c r="FXF236" s="77"/>
      <c r="FXG236" s="77"/>
      <c r="FXH236" s="77"/>
      <c r="FXI236" s="77"/>
      <c r="FXJ236" s="77"/>
      <c r="FXK236" s="77"/>
      <c r="FXL236" s="77"/>
      <c r="FXM236" s="77"/>
      <c r="FXN236" s="77"/>
      <c r="FXO236" s="77"/>
      <c r="FXP236" s="77"/>
      <c r="FXQ236" s="77"/>
      <c r="FXR236" s="77"/>
      <c r="FXS236" s="77"/>
      <c r="FXT236" s="77"/>
      <c r="FXU236" s="77"/>
      <c r="FXV236" s="77"/>
      <c r="FXW236" s="77"/>
      <c r="FXX236" s="77"/>
      <c r="FXY236" s="77"/>
      <c r="FXZ236" s="77"/>
      <c r="FYA236" s="77"/>
      <c r="FYB236" s="77"/>
      <c r="FYC236" s="77"/>
      <c r="FYD236" s="77"/>
      <c r="FYE236" s="77"/>
      <c r="FYF236" s="77"/>
      <c r="FYG236" s="77"/>
      <c r="FYH236" s="77"/>
      <c r="FYI236" s="77"/>
      <c r="FYJ236" s="77"/>
      <c r="FYK236" s="77"/>
      <c r="FYL236" s="77"/>
      <c r="FYM236" s="77"/>
      <c r="FYN236" s="77"/>
      <c r="FYO236" s="77"/>
      <c r="FYP236" s="77"/>
      <c r="FYQ236" s="77"/>
      <c r="FYR236" s="77"/>
      <c r="FYS236" s="77"/>
      <c r="FYT236" s="77"/>
      <c r="FYU236" s="77"/>
      <c r="FYV236" s="77"/>
      <c r="FYW236" s="77"/>
      <c r="FYX236" s="77"/>
      <c r="FYY236" s="77"/>
      <c r="FYZ236" s="77"/>
      <c r="FZA236" s="77"/>
      <c r="FZB236" s="77"/>
      <c r="FZC236" s="77"/>
      <c r="FZD236" s="77"/>
      <c r="FZE236" s="77"/>
      <c r="FZF236" s="77"/>
      <c r="FZG236" s="77"/>
      <c r="FZH236" s="77"/>
      <c r="FZI236" s="77"/>
      <c r="FZJ236" s="77"/>
      <c r="FZK236" s="77"/>
      <c r="FZL236" s="77"/>
      <c r="FZM236" s="77"/>
      <c r="FZN236" s="77"/>
      <c r="FZO236" s="77"/>
      <c r="FZP236" s="77"/>
      <c r="FZQ236" s="77"/>
      <c r="FZR236" s="77"/>
      <c r="FZS236" s="77"/>
      <c r="FZT236" s="77"/>
      <c r="FZU236" s="77"/>
      <c r="FZV236" s="77"/>
      <c r="FZW236" s="77"/>
      <c r="FZX236" s="77"/>
      <c r="FZY236" s="77"/>
      <c r="FZZ236" s="77"/>
      <c r="GAA236" s="77"/>
      <c r="GAB236" s="77"/>
      <c r="GAC236" s="77"/>
      <c r="GAD236" s="77"/>
      <c r="GAE236" s="77"/>
      <c r="GAF236" s="77"/>
      <c r="GAG236" s="77"/>
      <c r="GAH236" s="77"/>
      <c r="GAI236" s="77"/>
      <c r="GAJ236" s="77"/>
      <c r="GAK236" s="77"/>
      <c r="GAL236" s="77"/>
      <c r="GAM236" s="77"/>
      <c r="GAN236" s="77"/>
      <c r="GAO236" s="77"/>
      <c r="GAP236" s="77"/>
      <c r="GAQ236" s="77"/>
      <c r="GAR236" s="77"/>
      <c r="GAS236" s="77"/>
      <c r="GAT236" s="77"/>
      <c r="GAU236" s="77"/>
      <c r="GAV236" s="77"/>
      <c r="GAW236" s="77"/>
      <c r="GAX236" s="77"/>
      <c r="GAY236" s="77"/>
      <c r="GAZ236" s="77"/>
      <c r="GBA236" s="77"/>
      <c r="GBB236" s="77"/>
      <c r="GBC236" s="77"/>
      <c r="GBD236" s="77"/>
      <c r="GBE236" s="77"/>
      <c r="GBF236" s="77"/>
      <c r="GBG236" s="77"/>
      <c r="GBH236" s="77"/>
      <c r="GBI236" s="77"/>
      <c r="GBJ236" s="77"/>
      <c r="GBK236" s="77"/>
      <c r="GBL236" s="77"/>
      <c r="GBM236" s="77"/>
      <c r="GBN236" s="77"/>
      <c r="GBO236" s="77"/>
      <c r="GBP236" s="77"/>
      <c r="GBQ236" s="77"/>
      <c r="GBR236" s="77"/>
      <c r="GBS236" s="77"/>
      <c r="GBT236" s="77"/>
      <c r="GBU236" s="77"/>
      <c r="GBV236" s="77"/>
      <c r="GBW236" s="77"/>
      <c r="GBX236" s="77"/>
      <c r="GBY236" s="77"/>
      <c r="GBZ236" s="77"/>
      <c r="GCA236" s="77"/>
      <c r="GCB236" s="77"/>
      <c r="GCC236" s="77"/>
      <c r="GCD236" s="77"/>
      <c r="GCE236" s="77"/>
      <c r="GCF236" s="77"/>
      <c r="GCG236" s="77"/>
      <c r="GCH236" s="77"/>
      <c r="GCI236" s="77"/>
      <c r="GCJ236" s="77"/>
      <c r="GCK236" s="77"/>
      <c r="GCL236" s="77"/>
      <c r="GCM236" s="77"/>
      <c r="GCN236" s="77"/>
      <c r="GCO236" s="77"/>
      <c r="GCP236" s="77"/>
      <c r="GCQ236" s="77"/>
      <c r="GCR236" s="77"/>
      <c r="GCS236" s="77"/>
      <c r="GCT236" s="77"/>
      <c r="GCU236" s="77"/>
      <c r="GCV236" s="77"/>
      <c r="GCW236" s="77"/>
      <c r="GCX236" s="77"/>
      <c r="GCY236" s="77"/>
      <c r="GCZ236" s="77"/>
      <c r="GDA236" s="77"/>
      <c r="GDB236" s="77"/>
      <c r="GDC236" s="77"/>
      <c r="GDD236" s="77"/>
      <c r="GDE236" s="77"/>
      <c r="GDF236" s="77"/>
      <c r="GDG236" s="77"/>
      <c r="GDH236" s="77"/>
      <c r="GDI236" s="77"/>
      <c r="GDJ236" s="77"/>
      <c r="GDK236" s="77"/>
      <c r="GDL236" s="77"/>
      <c r="GDM236" s="77"/>
      <c r="GDN236" s="77"/>
      <c r="GDO236" s="77"/>
      <c r="GDP236" s="77"/>
      <c r="GDQ236" s="77"/>
      <c r="GDR236" s="77"/>
      <c r="GDS236" s="77"/>
      <c r="GDT236" s="77"/>
      <c r="GDU236" s="77"/>
      <c r="GDV236" s="77"/>
      <c r="GDW236" s="77"/>
      <c r="GDX236" s="77"/>
      <c r="GDY236" s="77"/>
      <c r="GDZ236" s="77"/>
      <c r="GEA236" s="77"/>
      <c r="GEB236" s="77"/>
      <c r="GEC236" s="77"/>
      <c r="GED236" s="77"/>
      <c r="GEE236" s="77"/>
      <c r="GEF236" s="77"/>
      <c r="GEG236" s="77"/>
      <c r="GEH236" s="77"/>
      <c r="GEI236" s="77"/>
      <c r="GEJ236" s="77"/>
      <c r="GEK236" s="77"/>
      <c r="GEL236" s="77"/>
      <c r="GEM236" s="77"/>
      <c r="GEN236" s="77"/>
      <c r="GEO236" s="77"/>
      <c r="GEP236" s="77"/>
      <c r="GEQ236" s="77"/>
      <c r="GER236" s="77"/>
      <c r="GES236" s="77"/>
      <c r="GET236" s="77"/>
      <c r="GEU236" s="77"/>
      <c r="GEV236" s="77"/>
      <c r="GEW236" s="77"/>
      <c r="GEX236" s="77"/>
      <c r="GEY236" s="77"/>
      <c r="GEZ236" s="77"/>
      <c r="GFA236" s="77"/>
      <c r="GFB236" s="77"/>
      <c r="GFC236" s="77"/>
      <c r="GFD236" s="77"/>
      <c r="GFE236" s="77"/>
      <c r="GFF236" s="77"/>
      <c r="GFG236" s="77"/>
      <c r="GFH236" s="77"/>
      <c r="GFI236" s="77"/>
      <c r="GFJ236" s="77"/>
      <c r="GFK236" s="77"/>
      <c r="GFL236" s="77"/>
      <c r="GFM236" s="77"/>
      <c r="GFN236" s="77"/>
      <c r="GFO236" s="77"/>
      <c r="GFP236" s="77"/>
      <c r="GFQ236" s="77"/>
      <c r="GFR236" s="77"/>
      <c r="GFS236" s="77"/>
      <c r="GFT236" s="77"/>
      <c r="GFU236" s="77"/>
      <c r="GFV236" s="77"/>
      <c r="GFW236" s="77"/>
      <c r="GFX236" s="77"/>
      <c r="GFY236" s="77"/>
      <c r="GFZ236" s="77"/>
      <c r="GGA236" s="77"/>
      <c r="GGB236" s="77"/>
      <c r="GGC236" s="77"/>
      <c r="GGD236" s="77"/>
      <c r="GGE236" s="77"/>
      <c r="GGF236" s="77"/>
      <c r="GGG236" s="77"/>
      <c r="GGH236" s="77"/>
      <c r="GGI236" s="77"/>
      <c r="GGJ236" s="77"/>
      <c r="GGK236" s="77"/>
      <c r="GGL236" s="77"/>
      <c r="GGM236" s="77"/>
      <c r="GGN236" s="77"/>
      <c r="GGO236" s="77"/>
      <c r="GGP236" s="77"/>
      <c r="GGQ236" s="77"/>
      <c r="GGR236" s="77"/>
      <c r="GGS236" s="77"/>
      <c r="GGT236" s="77"/>
      <c r="GGU236" s="77"/>
      <c r="GGV236" s="77"/>
      <c r="GGW236" s="77"/>
      <c r="GGX236" s="77"/>
      <c r="GGY236" s="77"/>
      <c r="GGZ236" s="77"/>
      <c r="GHA236" s="77"/>
      <c r="GHB236" s="77"/>
      <c r="GHC236" s="77"/>
      <c r="GHD236" s="77"/>
      <c r="GHE236" s="77"/>
      <c r="GHF236" s="77"/>
      <c r="GHG236" s="77"/>
      <c r="GHH236" s="77"/>
      <c r="GHI236" s="77"/>
      <c r="GHJ236" s="77"/>
      <c r="GHK236" s="77"/>
      <c r="GHL236" s="77"/>
      <c r="GHM236" s="77"/>
      <c r="GHN236" s="77"/>
      <c r="GHO236" s="77"/>
      <c r="GHP236" s="77"/>
      <c r="GHQ236" s="77"/>
      <c r="GHR236" s="77"/>
      <c r="GHS236" s="77"/>
      <c r="GHT236" s="77"/>
      <c r="GHU236" s="77"/>
      <c r="GHV236" s="77"/>
      <c r="GHW236" s="77"/>
      <c r="GHX236" s="77"/>
      <c r="GHY236" s="77"/>
      <c r="GHZ236" s="77"/>
      <c r="GIA236" s="77"/>
      <c r="GIB236" s="77"/>
      <c r="GIC236" s="77"/>
      <c r="GID236" s="77"/>
      <c r="GIE236" s="77"/>
      <c r="GIF236" s="77"/>
      <c r="GIG236" s="77"/>
      <c r="GIH236" s="77"/>
      <c r="GII236" s="77"/>
      <c r="GIJ236" s="77"/>
      <c r="GIK236" s="77"/>
      <c r="GIL236" s="77"/>
      <c r="GIM236" s="77"/>
      <c r="GIN236" s="77"/>
      <c r="GIO236" s="77"/>
      <c r="GIP236" s="77"/>
      <c r="GIQ236" s="77"/>
      <c r="GIR236" s="77"/>
      <c r="GIS236" s="77"/>
      <c r="GIT236" s="77"/>
      <c r="GIU236" s="77"/>
      <c r="GIV236" s="77"/>
      <c r="GIW236" s="77"/>
      <c r="GIX236" s="77"/>
      <c r="GIY236" s="77"/>
      <c r="GIZ236" s="77"/>
      <c r="GJA236" s="77"/>
      <c r="GJB236" s="77"/>
      <c r="GJC236" s="77"/>
      <c r="GJD236" s="77"/>
      <c r="GJE236" s="77"/>
      <c r="GJF236" s="77"/>
      <c r="GJG236" s="77"/>
      <c r="GJH236" s="77"/>
      <c r="GJI236" s="77"/>
      <c r="GJJ236" s="77"/>
      <c r="GJK236" s="77"/>
      <c r="GJL236" s="77"/>
      <c r="GJM236" s="77"/>
      <c r="GJN236" s="77"/>
      <c r="GJO236" s="77"/>
      <c r="GJP236" s="77"/>
      <c r="GJQ236" s="77"/>
      <c r="GJR236" s="77"/>
      <c r="GJS236" s="77"/>
      <c r="GJT236" s="77"/>
      <c r="GJU236" s="77"/>
      <c r="GJV236" s="77"/>
      <c r="GJW236" s="77"/>
      <c r="GJX236" s="77"/>
      <c r="GJY236" s="77"/>
      <c r="GJZ236" s="77"/>
      <c r="GKA236" s="77"/>
      <c r="GKB236" s="77"/>
      <c r="GKC236" s="77"/>
      <c r="GKD236" s="77"/>
      <c r="GKE236" s="77"/>
      <c r="GKF236" s="77"/>
      <c r="GKG236" s="77"/>
      <c r="GKH236" s="77"/>
      <c r="GKI236" s="77"/>
      <c r="GKJ236" s="77"/>
      <c r="GKK236" s="77"/>
      <c r="GKL236" s="77"/>
      <c r="GKM236" s="77"/>
      <c r="GKN236" s="77"/>
      <c r="GKO236" s="77"/>
      <c r="GKP236" s="77"/>
      <c r="GKQ236" s="77"/>
      <c r="GKR236" s="77"/>
      <c r="GKS236" s="77"/>
      <c r="GKT236" s="77"/>
      <c r="GKU236" s="77"/>
      <c r="GKV236" s="77"/>
      <c r="GKW236" s="77"/>
      <c r="GKX236" s="77"/>
      <c r="GKY236" s="77"/>
      <c r="GKZ236" s="77"/>
      <c r="GLA236" s="77"/>
      <c r="GLB236" s="77"/>
      <c r="GLC236" s="77"/>
      <c r="GLD236" s="77"/>
      <c r="GLE236" s="77"/>
      <c r="GLF236" s="77"/>
      <c r="GLG236" s="77"/>
      <c r="GLH236" s="77"/>
      <c r="GLI236" s="77"/>
      <c r="GLJ236" s="77"/>
      <c r="GLK236" s="77"/>
      <c r="GLL236" s="77"/>
      <c r="GLM236" s="77"/>
      <c r="GLN236" s="77"/>
      <c r="GLO236" s="77"/>
      <c r="GLP236" s="77"/>
      <c r="GLQ236" s="77"/>
      <c r="GLR236" s="77"/>
      <c r="GLS236" s="77"/>
      <c r="GLT236" s="77"/>
      <c r="GLU236" s="77"/>
      <c r="GLV236" s="77"/>
      <c r="GLW236" s="77"/>
      <c r="GLX236" s="77"/>
      <c r="GLY236" s="77"/>
      <c r="GLZ236" s="77"/>
      <c r="GMA236" s="77"/>
      <c r="GMB236" s="77"/>
      <c r="GMC236" s="77"/>
      <c r="GMD236" s="77"/>
      <c r="GME236" s="77"/>
      <c r="GMF236" s="77"/>
      <c r="GMG236" s="77"/>
      <c r="GMH236" s="77"/>
      <c r="GMI236" s="77"/>
      <c r="GMJ236" s="77"/>
      <c r="GMK236" s="77"/>
      <c r="GML236" s="77"/>
      <c r="GMM236" s="77"/>
      <c r="GMN236" s="77"/>
      <c r="GMO236" s="77"/>
      <c r="GMP236" s="77"/>
      <c r="GMQ236" s="77"/>
      <c r="GMR236" s="77"/>
      <c r="GMS236" s="77"/>
      <c r="GMT236" s="77"/>
      <c r="GMU236" s="77"/>
      <c r="GMV236" s="77"/>
      <c r="GMW236" s="77"/>
      <c r="GMX236" s="77"/>
      <c r="GMY236" s="77"/>
      <c r="GMZ236" s="77"/>
      <c r="GNA236" s="77"/>
      <c r="GNB236" s="77"/>
      <c r="GNC236" s="77"/>
      <c r="GND236" s="77"/>
      <c r="GNE236" s="77"/>
      <c r="GNF236" s="77"/>
      <c r="GNG236" s="77"/>
      <c r="GNH236" s="77"/>
      <c r="GNI236" s="77"/>
      <c r="GNJ236" s="77"/>
      <c r="GNK236" s="77"/>
      <c r="GNL236" s="77"/>
      <c r="GNM236" s="77"/>
      <c r="GNN236" s="77"/>
      <c r="GNO236" s="77"/>
      <c r="GNP236" s="77"/>
      <c r="GNQ236" s="77"/>
      <c r="GNR236" s="77"/>
      <c r="GNS236" s="77"/>
      <c r="GNT236" s="77"/>
      <c r="GNU236" s="77"/>
      <c r="GNV236" s="77"/>
      <c r="GNW236" s="77"/>
      <c r="GNX236" s="77"/>
      <c r="GNY236" s="77"/>
      <c r="GNZ236" s="77"/>
      <c r="GOA236" s="77"/>
      <c r="GOB236" s="77"/>
      <c r="GOC236" s="77"/>
      <c r="GOD236" s="77"/>
      <c r="GOE236" s="77"/>
      <c r="GOF236" s="77"/>
      <c r="GOG236" s="77"/>
      <c r="GOH236" s="77"/>
      <c r="GOI236" s="77"/>
      <c r="GOJ236" s="77"/>
      <c r="GOK236" s="77"/>
      <c r="GOL236" s="77"/>
      <c r="GOM236" s="77"/>
      <c r="GON236" s="77"/>
      <c r="GOO236" s="77"/>
      <c r="GOP236" s="77"/>
      <c r="GOQ236" s="77"/>
      <c r="GOR236" s="77"/>
      <c r="GOS236" s="77"/>
      <c r="GOT236" s="77"/>
      <c r="GOU236" s="77"/>
      <c r="GOV236" s="77"/>
      <c r="GOW236" s="77"/>
      <c r="GOX236" s="77"/>
      <c r="GOY236" s="77"/>
      <c r="GOZ236" s="77"/>
      <c r="GPA236" s="77"/>
      <c r="GPB236" s="77"/>
      <c r="GPC236" s="77"/>
      <c r="GPD236" s="77"/>
      <c r="GPE236" s="77"/>
      <c r="GPF236" s="77"/>
      <c r="GPG236" s="77"/>
      <c r="GPH236" s="77"/>
      <c r="GPI236" s="77"/>
      <c r="GPJ236" s="77"/>
      <c r="GPK236" s="77"/>
      <c r="GPL236" s="77"/>
      <c r="GPM236" s="77"/>
      <c r="GPN236" s="77"/>
      <c r="GPO236" s="77"/>
      <c r="GPP236" s="77"/>
      <c r="GPQ236" s="77"/>
      <c r="GPR236" s="77"/>
      <c r="GPS236" s="77"/>
      <c r="GPT236" s="77"/>
      <c r="GPU236" s="77"/>
      <c r="GPV236" s="77"/>
      <c r="GPW236" s="77"/>
      <c r="GPX236" s="77"/>
      <c r="GPY236" s="77"/>
      <c r="GPZ236" s="77"/>
      <c r="GQA236" s="77"/>
      <c r="GQB236" s="77"/>
      <c r="GQC236" s="77"/>
      <c r="GQD236" s="77"/>
      <c r="GQE236" s="77"/>
      <c r="GQF236" s="77"/>
      <c r="GQG236" s="77"/>
      <c r="GQH236" s="77"/>
      <c r="GQI236" s="77"/>
      <c r="GQJ236" s="77"/>
      <c r="GQK236" s="77"/>
      <c r="GQL236" s="77"/>
      <c r="GQM236" s="77"/>
      <c r="GQN236" s="77"/>
      <c r="GQO236" s="77"/>
      <c r="GQP236" s="77"/>
      <c r="GQQ236" s="77"/>
      <c r="GQR236" s="77"/>
      <c r="GQS236" s="77"/>
      <c r="GQT236" s="77"/>
      <c r="GQU236" s="77"/>
      <c r="GQV236" s="77"/>
      <c r="GQW236" s="77"/>
      <c r="GQX236" s="77"/>
      <c r="GQY236" s="77"/>
      <c r="GQZ236" s="77"/>
      <c r="GRA236" s="77"/>
      <c r="GRB236" s="77"/>
      <c r="GRC236" s="77"/>
      <c r="GRD236" s="77"/>
      <c r="GRE236" s="77"/>
      <c r="GRF236" s="77"/>
      <c r="GRG236" s="77"/>
      <c r="GRH236" s="77"/>
      <c r="GRI236" s="77"/>
      <c r="GRJ236" s="77"/>
      <c r="GRK236" s="77"/>
      <c r="GRL236" s="77"/>
      <c r="GRM236" s="77"/>
      <c r="GRN236" s="77"/>
      <c r="GRO236" s="77"/>
      <c r="GRP236" s="77"/>
      <c r="GRQ236" s="77"/>
      <c r="GRR236" s="77"/>
      <c r="GRS236" s="77"/>
      <c r="GRT236" s="77"/>
      <c r="GRU236" s="77"/>
      <c r="GRV236" s="77"/>
      <c r="GRW236" s="77"/>
      <c r="GRX236" s="77"/>
      <c r="GRY236" s="77"/>
      <c r="GRZ236" s="77"/>
      <c r="GSA236" s="77"/>
      <c r="GSB236" s="77"/>
      <c r="GSC236" s="77"/>
      <c r="GSD236" s="77"/>
      <c r="GSE236" s="77"/>
      <c r="GSF236" s="77"/>
      <c r="GSG236" s="77"/>
      <c r="GSH236" s="77"/>
      <c r="GSI236" s="77"/>
      <c r="GSJ236" s="77"/>
      <c r="GSK236" s="77"/>
      <c r="GSL236" s="77"/>
      <c r="GSM236" s="77"/>
      <c r="GSN236" s="77"/>
      <c r="GSO236" s="77"/>
      <c r="GSP236" s="77"/>
      <c r="GSQ236" s="77"/>
      <c r="GSR236" s="77"/>
      <c r="GSS236" s="77"/>
      <c r="GST236" s="77"/>
      <c r="GSU236" s="77"/>
      <c r="GSV236" s="77"/>
      <c r="GSW236" s="77"/>
      <c r="GSX236" s="77"/>
      <c r="GSY236" s="77"/>
      <c r="GSZ236" s="77"/>
      <c r="GTA236" s="77"/>
      <c r="GTB236" s="77"/>
      <c r="GTC236" s="77"/>
      <c r="GTD236" s="77"/>
      <c r="GTE236" s="77"/>
      <c r="GTF236" s="77"/>
      <c r="GTG236" s="77"/>
      <c r="GTH236" s="77"/>
      <c r="GTI236" s="77"/>
      <c r="GTJ236" s="77"/>
      <c r="GTK236" s="77"/>
      <c r="GTL236" s="77"/>
      <c r="GTM236" s="77"/>
      <c r="GTN236" s="77"/>
      <c r="GTO236" s="77"/>
      <c r="GTP236" s="77"/>
      <c r="GTQ236" s="77"/>
      <c r="GTR236" s="77"/>
      <c r="GTS236" s="77"/>
      <c r="GTT236" s="77"/>
      <c r="GTU236" s="77"/>
      <c r="GTV236" s="77"/>
      <c r="GTW236" s="77"/>
      <c r="GTX236" s="77"/>
      <c r="GTY236" s="77"/>
      <c r="GTZ236" s="77"/>
      <c r="GUA236" s="77"/>
      <c r="GUB236" s="77"/>
      <c r="GUC236" s="77"/>
      <c r="GUD236" s="77"/>
      <c r="GUE236" s="77"/>
      <c r="GUF236" s="77"/>
      <c r="GUG236" s="77"/>
      <c r="GUH236" s="77"/>
      <c r="GUI236" s="77"/>
      <c r="GUJ236" s="77"/>
      <c r="GUK236" s="77"/>
      <c r="GUL236" s="77"/>
      <c r="GUM236" s="77"/>
      <c r="GUN236" s="77"/>
      <c r="GUO236" s="77"/>
      <c r="GUP236" s="77"/>
      <c r="GUQ236" s="77"/>
      <c r="GUR236" s="77"/>
      <c r="GUS236" s="77"/>
      <c r="GUT236" s="77"/>
      <c r="GUU236" s="77"/>
      <c r="GUV236" s="77"/>
      <c r="GUW236" s="77"/>
      <c r="GUX236" s="77"/>
      <c r="GUY236" s="77"/>
      <c r="GUZ236" s="77"/>
      <c r="GVA236" s="77"/>
      <c r="GVB236" s="77"/>
      <c r="GVC236" s="77"/>
      <c r="GVD236" s="77"/>
      <c r="GVE236" s="77"/>
      <c r="GVF236" s="77"/>
      <c r="GVG236" s="77"/>
      <c r="GVH236" s="77"/>
      <c r="GVI236" s="77"/>
      <c r="GVJ236" s="77"/>
      <c r="GVK236" s="77"/>
      <c r="GVL236" s="77"/>
      <c r="GVM236" s="77"/>
      <c r="GVN236" s="77"/>
      <c r="GVO236" s="77"/>
      <c r="GVP236" s="77"/>
      <c r="GVQ236" s="77"/>
      <c r="GVR236" s="77"/>
      <c r="GVS236" s="77"/>
      <c r="GVT236" s="77"/>
      <c r="GVU236" s="77"/>
      <c r="GVV236" s="77"/>
      <c r="GVW236" s="77"/>
      <c r="GVX236" s="77"/>
      <c r="GVY236" s="77"/>
      <c r="GVZ236" s="77"/>
      <c r="GWA236" s="77"/>
      <c r="GWB236" s="77"/>
      <c r="GWC236" s="77"/>
      <c r="GWD236" s="77"/>
      <c r="GWE236" s="77"/>
      <c r="GWF236" s="77"/>
      <c r="GWG236" s="77"/>
      <c r="GWH236" s="77"/>
      <c r="GWI236" s="77"/>
      <c r="GWJ236" s="77"/>
      <c r="GWK236" s="77"/>
      <c r="GWL236" s="77"/>
      <c r="GWM236" s="77"/>
      <c r="GWN236" s="77"/>
      <c r="GWO236" s="77"/>
      <c r="GWP236" s="77"/>
      <c r="GWQ236" s="77"/>
      <c r="GWR236" s="77"/>
      <c r="GWS236" s="77"/>
      <c r="GWT236" s="77"/>
      <c r="GWU236" s="77"/>
      <c r="GWV236" s="77"/>
      <c r="GWW236" s="77"/>
      <c r="GWX236" s="77"/>
      <c r="GWY236" s="77"/>
      <c r="GWZ236" s="77"/>
      <c r="GXA236" s="77"/>
      <c r="GXB236" s="77"/>
      <c r="GXC236" s="77"/>
      <c r="GXD236" s="77"/>
      <c r="GXE236" s="77"/>
      <c r="GXF236" s="77"/>
      <c r="GXG236" s="77"/>
      <c r="GXH236" s="77"/>
      <c r="GXI236" s="77"/>
      <c r="GXJ236" s="77"/>
      <c r="GXK236" s="77"/>
      <c r="GXL236" s="77"/>
      <c r="GXM236" s="77"/>
      <c r="GXN236" s="77"/>
      <c r="GXO236" s="77"/>
      <c r="GXP236" s="77"/>
      <c r="GXQ236" s="77"/>
      <c r="GXR236" s="77"/>
      <c r="GXS236" s="77"/>
      <c r="GXT236" s="77"/>
      <c r="GXU236" s="77"/>
      <c r="GXV236" s="77"/>
      <c r="GXW236" s="77"/>
      <c r="GXX236" s="77"/>
      <c r="GXY236" s="77"/>
      <c r="GXZ236" s="77"/>
      <c r="GYA236" s="77"/>
      <c r="GYB236" s="77"/>
      <c r="GYC236" s="77"/>
      <c r="GYD236" s="77"/>
      <c r="GYE236" s="77"/>
      <c r="GYF236" s="77"/>
      <c r="GYG236" s="77"/>
      <c r="GYH236" s="77"/>
      <c r="GYI236" s="77"/>
      <c r="GYJ236" s="77"/>
      <c r="GYK236" s="77"/>
      <c r="GYL236" s="77"/>
      <c r="GYM236" s="77"/>
      <c r="GYN236" s="77"/>
      <c r="GYO236" s="77"/>
      <c r="GYP236" s="77"/>
      <c r="GYQ236" s="77"/>
      <c r="GYR236" s="77"/>
      <c r="GYS236" s="77"/>
      <c r="GYT236" s="77"/>
      <c r="GYU236" s="77"/>
      <c r="GYV236" s="77"/>
      <c r="GYW236" s="77"/>
      <c r="GYX236" s="77"/>
      <c r="GYY236" s="77"/>
      <c r="GYZ236" s="77"/>
      <c r="GZA236" s="77"/>
      <c r="GZB236" s="77"/>
      <c r="GZC236" s="77"/>
      <c r="GZD236" s="77"/>
      <c r="GZE236" s="77"/>
      <c r="GZF236" s="77"/>
      <c r="GZG236" s="77"/>
      <c r="GZH236" s="77"/>
      <c r="GZI236" s="77"/>
      <c r="GZJ236" s="77"/>
      <c r="GZK236" s="77"/>
      <c r="GZL236" s="77"/>
      <c r="GZM236" s="77"/>
      <c r="GZN236" s="77"/>
      <c r="GZO236" s="77"/>
      <c r="GZP236" s="77"/>
      <c r="GZQ236" s="77"/>
      <c r="GZR236" s="77"/>
      <c r="GZS236" s="77"/>
      <c r="GZT236" s="77"/>
      <c r="GZU236" s="77"/>
      <c r="GZV236" s="77"/>
      <c r="GZW236" s="77"/>
      <c r="GZX236" s="77"/>
      <c r="GZY236" s="77"/>
      <c r="GZZ236" s="77"/>
      <c r="HAA236" s="77"/>
      <c r="HAB236" s="77"/>
      <c r="HAC236" s="77"/>
      <c r="HAD236" s="77"/>
      <c r="HAE236" s="77"/>
      <c r="HAF236" s="77"/>
      <c r="HAG236" s="77"/>
      <c r="HAH236" s="77"/>
      <c r="HAI236" s="77"/>
      <c r="HAJ236" s="77"/>
      <c r="HAK236" s="77"/>
      <c r="HAL236" s="77"/>
      <c r="HAM236" s="77"/>
      <c r="HAN236" s="77"/>
      <c r="HAO236" s="77"/>
      <c r="HAP236" s="77"/>
      <c r="HAQ236" s="77"/>
      <c r="HAR236" s="77"/>
      <c r="HAS236" s="77"/>
      <c r="HAT236" s="77"/>
      <c r="HAU236" s="77"/>
      <c r="HAV236" s="77"/>
      <c r="HAW236" s="77"/>
      <c r="HAX236" s="77"/>
      <c r="HAY236" s="77"/>
      <c r="HAZ236" s="77"/>
      <c r="HBA236" s="77"/>
      <c r="HBB236" s="77"/>
      <c r="HBC236" s="77"/>
      <c r="HBD236" s="77"/>
      <c r="HBE236" s="77"/>
      <c r="HBF236" s="77"/>
      <c r="HBG236" s="77"/>
      <c r="HBH236" s="77"/>
      <c r="HBI236" s="77"/>
      <c r="HBJ236" s="77"/>
      <c r="HBK236" s="77"/>
      <c r="HBL236" s="77"/>
      <c r="HBM236" s="77"/>
      <c r="HBN236" s="77"/>
      <c r="HBO236" s="77"/>
      <c r="HBP236" s="77"/>
      <c r="HBQ236" s="77"/>
      <c r="HBR236" s="77"/>
      <c r="HBS236" s="77"/>
      <c r="HBT236" s="77"/>
      <c r="HBU236" s="77"/>
      <c r="HBV236" s="77"/>
      <c r="HBW236" s="77"/>
      <c r="HBX236" s="77"/>
      <c r="HBY236" s="77"/>
      <c r="HBZ236" s="77"/>
      <c r="HCA236" s="77"/>
      <c r="HCB236" s="77"/>
      <c r="HCC236" s="77"/>
      <c r="HCD236" s="77"/>
      <c r="HCE236" s="77"/>
      <c r="HCF236" s="77"/>
      <c r="HCG236" s="77"/>
      <c r="HCH236" s="77"/>
      <c r="HCI236" s="77"/>
      <c r="HCJ236" s="77"/>
      <c r="HCK236" s="77"/>
      <c r="HCL236" s="77"/>
      <c r="HCM236" s="77"/>
      <c r="HCN236" s="77"/>
      <c r="HCO236" s="77"/>
      <c r="HCP236" s="77"/>
      <c r="HCQ236" s="77"/>
      <c r="HCR236" s="77"/>
      <c r="HCS236" s="77"/>
      <c r="HCT236" s="77"/>
      <c r="HCU236" s="77"/>
      <c r="HCV236" s="77"/>
      <c r="HCW236" s="77"/>
      <c r="HCX236" s="77"/>
      <c r="HCY236" s="77"/>
      <c r="HCZ236" s="77"/>
      <c r="HDA236" s="77"/>
      <c r="HDB236" s="77"/>
      <c r="HDC236" s="77"/>
      <c r="HDD236" s="77"/>
      <c r="HDE236" s="77"/>
      <c r="HDF236" s="77"/>
      <c r="HDG236" s="77"/>
      <c r="HDH236" s="77"/>
      <c r="HDI236" s="77"/>
      <c r="HDJ236" s="77"/>
      <c r="HDK236" s="77"/>
      <c r="HDL236" s="77"/>
      <c r="HDM236" s="77"/>
      <c r="HDN236" s="77"/>
      <c r="HDO236" s="77"/>
      <c r="HDP236" s="77"/>
      <c r="HDQ236" s="77"/>
      <c r="HDR236" s="77"/>
      <c r="HDS236" s="77"/>
      <c r="HDT236" s="77"/>
      <c r="HDU236" s="77"/>
      <c r="HDV236" s="77"/>
      <c r="HDW236" s="77"/>
      <c r="HDX236" s="77"/>
      <c r="HDY236" s="77"/>
      <c r="HDZ236" s="77"/>
      <c r="HEA236" s="77"/>
      <c r="HEB236" s="77"/>
      <c r="HEC236" s="77"/>
      <c r="HED236" s="77"/>
      <c r="HEE236" s="77"/>
      <c r="HEF236" s="77"/>
      <c r="HEG236" s="77"/>
      <c r="HEH236" s="77"/>
      <c r="HEI236" s="77"/>
      <c r="HEJ236" s="77"/>
      <c r="HEK236" s="77"/>
      <c r="HEL236" s="77"/>
      <c r="HEM236" s="77"/>
      <c r="HEN236" s="77"/>
      <c r="HEO236" s="77"/>
      <c r="HEP236" s="77"/>
      <c r="HEQ236" s="77"/>
      <c r="HER236" s="77"/>
      <c r="HES236" s="77"/>
      <c r="HET236" s="77"/>
      <c r="HEU236" s="77"/>
      <c r="HEV236" s="77"/>
      <c r="HEW236" s="77"/>
      <c r="HEX236" s="77"/>
      <c r="HEY236" s="77"/>
      <c r="HEZ236" s="77"/>
      <c r="HFA236" s="77"/>
      <c r="HFB236" s="77"/>
      <c r="HFC236" s="77"/>
      <c r="HFD236" s="77"/>
      <c r="HFE236" s="77"/>
      <c r="HFF236" s="77"/>
      <c r="HFG236" s="77"/>
      <c r="HFH236" s="77"/>
      <c r="HFI236" s="77"/>
      <c r="HFJ236" s="77"/>
      <c r="HFK236" s="77"/>
      <c r="HFL236" s="77"/>
      <c r="HFM236" s="77"/>
      <c r="HFN236" s="77"/>
      <c r="HFO236" s="77"/>
      <c r="HFP236" s="77"/>
      <c r="HFQ236" s="77"/>
      <c r="HFR236" s="77"/>
      <c r="HFS236" s="77"/>
      <c r="HFT236" s="77"/>
      <c r="HFU236" s="77"/>
      <c r="HFV236" s="77"/>
      <c r="HFW236" s="77"/>
      <c r="HFX236" s="77"/>
      <c r="HFY236" s="77"/>
      <c r="HFZ236" s="77"/>
      <c r="HGA236" s="77"/>
      <c r="HGB236" s="77"/>
      <c r="HGC236" s="77"/>
      <c r="HGD236" s="77"/>
      <c r="HGE236" s="77"/>
      <c r="HGF236" s="77"/>
      <c r="HGG236" s="77"/>
      <c r="HGH236" s="77"/>
      <c r="HGI236" s="77"/>
      <c r="HGJ236" s="77"/>
      <c r="HGK236" s="77"/>
      <c r="HGL236" s="77"/>
      <c r="HGM236" s="77"/>
      <c r="HGN236" s="77"/>
      <c r="HGO236" s="77"/>
      <c r="HGP236" s="77"/>
      <c r="HGQ236" s="77"/>
      <c r="HGR236" s="77"/>
      <c r="HGS236" s="77"/>
      <c r="HGT236" s="77"/>
      <c r="HGU236" s="77"/>
      <c r="HGV236" s="77"/>
      <c r="HGW236" s="77"/>
      <c r="HGX236" s="77"/>
      <c r="HGY236" s="77"/>
      <c r="HGZ236" s="77"/>
      <c r="HHA236" s="77"/>
      <c r="HHB236" s="77"/>
      <c r="HHC236" s="77"/>
      <c r="HHD236" s="77"/>
      <c r="HHE236" s="77"/>
      <c r="HHF236" s="77"/>
      <c r="HHG236" s="77"/>
      <c r="HHH236" s="77"/>
      <c r="HHI236" s="77"/>
      <c r="HHJ236" s="77"/>
      <c r="HHK236" s="77"/>
      <c r="HHL236" s="77"/>
      <c r="HHM236" s="77"/>
      <c r="HHN236" s="77"/>
      <c r="HHO236" s="77"/>
      <c r="HHP236" s="77"/>
      <c r="HHQ236" s="77"/>
      <c r="HHR236" s="77"/>
      <c r="HHS236" s="77"/>
      <c r="HHT236" s="77"/>
      <c r="HHU236" s="77"/>
      <c r="HHV236" s="77"/>
      <c r="HHW236" s="77"/>
      <c r="HHX236" s="77"/>
      <c r="HHY236" s="77"/>
      <c r="HHZ236" s="77"/>
      <c r="HIA236" s="77"/>
      <c r="HIB236" s="77"/>
      <c r="HIC236" s="77"/>
      <c r="HID236" s="77"/>
      <c r="HIE236" s="77"/>
      <c r="HIF236" s="77"/>
      <c r="HIG236" s="77"/>
      <c r="HIH236" s="77"/>
      <c r="HII236" s="77"/>
      <c r="HIJ236" s="77"/>
      <c r="HIK236" s="77"/>
      <c r="HIL236" s="77"/>
      <c r="HIM236" s="77"/>
      <c r="HIN236" s="77"/>
      <c r="HIO236" s="77"/>
      <c r="HIP236" s="77"/>
      <c r="HIQ236" s="77"/>
      <c r="HIR236" s="77"/>
      <c r="HIS236" s="77"/>
      <c r="HIT236" s="77"/>
      <c r="HIU236" s="77"/>
      <c r="HIV236" s="77"/>
      <c r="HIW236" s="77"/>
      <c r="HIX236" s="77"/>
      <c r="HIY236" s="77"/>
      <c r="HIZ236" s="77"/>
      <c r="HJA236" s="77"/>
      <c r="HJB236" s="77"/>
      <c r="HJC236" s="77"/>
      <c r="HJD236" s="77"/>
      <c r="HJE236" s="77"/>
      <c r="HJF236" s="77"/>
      <c r="HJG236" s="77"/>
      <c r="HJH236" s="77"/>
      <c r="HJI236" s="77"/>
      <c r="HJJ236" s="77"/>
      <c r="HJK236" s="77"/>
      <c r="HJL236" s="77"/>
      <c r="HJM236" s="77"/>
      <c r="HJN236" s="77"/>
      <c r="HJO236" s="77"/>
      <c r="HJP236" s="77"/>
      <c r="HJQ236" s="77"/>
      <c r="HJR236" s="77"/>
      <c r="HJS236" s="77"/>
      <c r="HJT236" s="77"/>
      <c r="HJU236" s="77"/>
      <c r="HJV236" s="77"/>
      <c r="HJW236" s="77"/>
      <c r="HJX236" s="77"/>
      <c r="HJY236" s="77"/>
      <c r="HJZ236" s="77"/>
      <c r="HKA236" s="77"/>
      <c r="HKB236" s="77"/>
      <c r="HKC236" s="77"/>
      <c r="HKD236" s="77"/>
      <c r="HKE236" s="77"/>
      <c r="HKF236" s="77"/>
      <c r="HKG236" s="77"/>
      <c r="HKH236" s="77"/>
      <c r="HKI236" s="77"/>
      <c r="HKJ236" s="77"/>
      <c r="HKK236" s="77"/>
      <c r="HKL236" s="77"/>
      <c r="HKM236" s="77"/>
      <c r="HKN236" s="77"/>
      <c r="HKO236" s="77"/>
      <c r="HKP236" s="77"/>
      <c r="HKQ236" s="77"/>
      <c r="HKR236" s="77"/>
      <c r="HKS236" s="77"/>
      <c r="HKT236" s="77"/>
      <c r="HKU236" s="77"/>
      <c r="HKV236" s="77"/>
      <c r="HKW236" s="77"/>
      <c r="HKX236" s="77"/>
      <c r="HKY236" s="77"/>
      <c r="HKZ236" s="77"/>
      <c r="HLA236" s="77"/>
      <c r="HLB236" s="77"/>
      <c r="HLC236" s="77"/>
      <c r="HLD236" s="77"/>
      <c r="HLE236" s="77"/>
      <c r="HLF236" s="77"/>
      <c r="HLG236" s="77"/>
      <c r="HLH236" s="77"/>
      <c r="HLI236" s="77"/>
      <c r="HLJ236" s="77"/>
      <c r="HLK236" s="77"/>
      <c r="HLL236" s="77"/>
      <c r="HLM236" s="77"/>
      <c r="HLN236" s="77"/>
      <c r="HLO236" s="77"/>
      <c r="HLP236" s="77"/>
      <c r="HLQ236" s="77"/>
      <c r="HLR236" s="77"/>
      <c r="HLS236" s="77"/>
      <c r="HLT236" s="77"/>
      <c r="HLU236" s="77"/>
      <c r="HLV236" s="77"/>
      <c r="HLW236" s="77"/>
      <c r="HLX236" s="77"/>
      <c r="HLY236" s="77"/>
      <c r="HLZ236" s="77"/>
      <c r="HMA236" s="77"/>
      <c r="HMB236" s="77"/>
      <c r="HMC236" s="77"/>
      <c r="HMD236" s="77"/>
      <c r="HME236" s="77"/>
      <c r="HMF236" s="77"/>
      <c r="HMG236" s="77"/>
      <c r="HMH236" s="77"/>
      <c r="HMI236" s="77"/>
      <c r="HMJ236" s="77"/>
      <c r="HMK236" s="77"/>
      <c r="HML236" s="77"/>
      <c r="HMM236" s="77"/>
      <c r="HMN236" s="77"/>
      <c r="HMO236" s="77"/>
      <c r="HMP236" s="77"/>
      <c r="HMQ236" s="77"/>
      <c r="HMR236" s="77"/>
      <c r="HMS236" s="77"/>
      <c r="HMT236" s="77"/>
      <c r="HMU236" s="77"/>
      <c r="HMV236" s="77"/>
      <c r="HMW236" s="77"/>
      <c r="HMX236" s="77"/>
      <c r="HMY236" s="77"/>
      <c r="HMZ236" s="77"/>
      <c r="HNA236" s="77"/>
      <c r="HNB236" s="77"/>
      <c r="HNC236" s="77"/>
      <c r="HND236" s="77"/>
      <c r="HNE236" s="77"/>
      <c r="HNF236" s="77"/>
      <c r="HNG236" s="77"/>
      <c r="HNH236" s="77"/>
      <c r="HNI236" s="77"/>
      <c r="HNJ236" s="77"/>
      <c r="HNK236" s="77"/>
      <c r="HNL236" s="77"/>
      <c r="HNM236" s="77"/>
      <c r="HNN236" s="77"/>
      <c r="HNO236" s="77"/>
      <c r="HNP236" s="77"/>
      <c r="HNQ236" s="77"/>
      <c r="HNR236" s="77"/>
      <c r="HNS236" s="77"/>
      <c r="HNT236" s="77"/>
      <c r="HNU236" s="77"/>
      <c r="HNV236" s="77"/>
      <c r="HNW236" s="77"/>
      <c r="HNX236" s="77"/>
      <c r="HNY236" s="77"/>
      <c r="HNZ236" s="77"/>
      <c r="HOA236" s="77"/>
      <c r="HOB236" s="77"/>
      <c r="HOC236" s="77"/>
      <c r="HOD236" s="77"/>
      <c r="HOE236" s="77"/>
      <c r="HOF236" s="77"/>
      <c r="HOG236" s="77"/>
      <c r="HOH236" s="77"/>
      <c r="HOI236" s="77"/>
      <c r="HOJ236" s="77"/>
      <c r="HOK236" s="77"/>
      <c r="HOL236" s="77"/>
      <c r="HOM236" s="77"/>
      <c r="HON236" s="77"/>
      <c r="HOO236" s="77"/>
      <c r="HOP236" s="77"/>
      <c r="HOQ236" s="77"/>
      <c r="HOR236" s="77"/>
      <c r="HOS236" s="77"/>
      <c r="HOT236" s="77"/>
      <c r="HOU236" s="77"/>
      <c r="HOV236" s="77"/>
      <c r="HOW236" s="77"/>
      <c r="HOX236" s="77"/>
      <c r="HOY236" s="77"/>
      <c r="HOZ236" s="77"/>
      <c r="HPA236" s="77"/>
      <c r="HPB236" s="77"/>
      <c r="HPC236" s="77"/>
      <c r="HPD236" s="77"/>
      <c r="HPE236" s="77"/>
      <c r="HPF236" s="77"/>
      <c r="HPG236" s="77"/>
      <c r="HPH236" s="77"/>
      <c r="HPI236" s="77"/>
      <c r="HPJ236" s="77"/>
      <c r="HPK236" s="77"/>
      <c r="HPL236" s="77"/>
      <c r="HPM236" s="77"/>
      <c r="HPN236" s="77"/>
      <c r="HPO236" s="77"/>
      <c r="HPP236" s="77"/>
      <c r="HPQ236" s="77"/>
      <c r="HPR236" s="77"/>
      <c r="HPS236" s="77"/>
      <c r="HPT236" s="77"/>
      <c r="HPU236" s="77"/>
      <c r="HPV236" s="77"/>
      <c r="HPW236" s="77"/>
      <c r="HPX236" s="77"/>
      <c r="HPY236" s="77"/>
      <c r="HPZ236" s="77"/>
      <c r="HQA236" s="77"/>
      <c r="HQB236" s="77"/>
      <c r="HQC236" s="77"/>
      <c r="HQD236" s="77"/>
      <c r="HQE236" s="77"/>
      <c r="HQF236" s="77"/>
      <c r="HQG236" s="77"/>
      <c r="HQH236" s="77"/>
      <c r="HQI236" s="77"/>
      <c r="HQJ236" s="77"/>
      <c r="HQK236" s="77"/>
      <c r="HQL236" s="77"/>
      <c r="HQM236" s="77"/>
      <c r="HQN236" s="77"/>
      <c r="HQO236" s="77"/>
      <c r="HQP236" s="77"/>
      <c r="HQQ236" s="77"/>
      <c r="HQR236" s="77"/>
      <c r="HQS236" s="77"/>
      <c r="HQT236" s="77"/>
      <c r="HQU236" s="77"/>
      <c r="HQV236" s="77"/>
      <c r="HQW236" s="77"/>
      <c r="HQX236" s="77"/>
      <c r="HQY236" s="77"/>
      <c r="HQZ236" s="77"/>
      <c r="HRA236" s="77"/>
      <c r="HRB236" s="77"/>
      <c r="HRC236" s="77"/>
      <c r="HRD236" s="77"/>
      <c r="HRE236" s="77"/>
      <c r="HRF236" s="77"/>
      <c r="HRG236" s="77"/>
      <c r="HRH236" s="77"/>
      <c r="HRI236" s="77"/>
      <c r="HRJ236" s="77"/>
      <c r="HRK236" s="77"/>
      <c r="HRL236" s="77"/>
      <c r="HRM236" s="77"/>
      <c r="HRN236" s="77"/>
      <c r="HRO236" s="77"/>
      <c r="HRP236" s="77"/>
      <c r="HRQ236" s="77"/>
      <c r="HRR236" s="77"/>
      <c r="HRS236" s="77"/>
      <c r="HRT236" s="77"/>
      <c r="HRU236" s="77"/>
      <c r="HRV236" s="77"/>
      <c r="HRW236" s="77"/>
      <c r="HRX236" s="77"/>
      <c r="HRY236" s="77"/>
      <c r="HRZ236" s="77"/>
      <c r="HSA236" s="77"/>
      <c r="HSB236" s="77"/>
      <c r="HSC236" s="77"/>
      <c r="HSD236" s="77"/>
      <c r="HSE236" s="77"/>
      <c r="HSF236" s="77"/>
      <c r="HSG236" s="77"/>
      <c r="HSH236" s="77"/>
      <c r="HSI236" s="77"/>
      <c r="HSJ236" s="77"/>
      <c r="HSK236" s="77"/>
      <c r="HSL236" s="77"/>
      <c r="HSM236" s="77"/>
      <c r="HSN236" s="77"/>
      <c r="HSO236" s="77"/>
      <c r="HSP236" s="77"/>
      <c r="HSQ236" s="77"/>
      <c r="HSR236" s="77"/>
      <c r="HSS236" s="77"/>
      <c r="HST236" s="77"/>
      <c r="HSU236" s="77"/>
      <c r="HSV236" s="77"/>
      <c r="HSW236" s="77"/>
      <c r="HSX236" s="77"/>
      <c r="HSY236" s="77"/>
      <c r="HSZ236" s="77"/>
      <c r="HTA236" s="77"/>
      <c r="HTB236" s="77"/>
      <c r="HTC236" s="77"/>
      <c r="HTD236" s="77"/>
      <c r="HTE236" s="77"/>
      <c r="HTF236" s="77"/>
      <c r="HTG236" s="77"/>
      <c r="HTH236" s="77"/>
      <c r="HTI236" s="77"/>
      <c r="HTJ236" s="77"/>
      <c r="HTK236" s="77"/>
      <c r="HTL236" s="77"/>
      <c r="HTM236" s="77"/>
      <c r="HTN236" s="77"/>
      <c r="HTO236" s="77"/>
      <c r="HTP236" s="77"/>
      <c r="HTQ236" s="77"/>
      <c r="HTR236" s="77"/>
      <c r="HTS236" s="77"/>
      <c r="HTT236" s="77"/>
      <c r="HTU236" s="77"/>
      <c r="HTV236" s="77"/>
      <c r="HTW236" s="77"/>
      <c r="HTX236" s="77"/>
      <c r="HTY236" s="77"/>
      <c r="HTZ236" s="77"/>
      <c r="HUA236" s="77"/>
      <c r="HUB236" s="77"/>
      <c r="HUC236" s="77"/>
      <c r="HUD236" s="77"/>
      <c r="HUE236" s="77"/>
      <c r="HUF236" s="77"/>
      <c r="HUG236" s="77"/>
      <c r="HUH236" s="77"/>
      <c r="HUI236" s="77"/>
      <c r="HUJ236" s="77"/>
      <c r="HUK236" s="77"/>
      <c r="HUL236" s="77"/>
      <c r="HUM236" s="77"/>
      <c r="HUN236" s="77"/>
      <c r="HUO236" s="77"/>
      <c r="HUP236" s="77"/>
      <c r="HUQ236" s="77"/>
      <c r="HUR236" s="77"/>
      <c r="HUS236" s="77"/>
      <c r="HUT236" s="77"/>
      <c r="HUU236" s="77"/>
      <c r="HUV236" s="77"/>
      <c r="HUW236" s="77"/>
      <c r="HUX236" s="77"/>
      <c r="HUY236" s="77"/>
      <c r="HUZ236" s="77"/>
      <c r="HVA236" s="77"/>
      <c r="HVB236" s="77"/>
      <c r="HVC236" s="77"/>
      <c r="HVD236" s="77"/>
      <c r="HVE236" s="77"/>
      <c r="HVF236" s="77"/>
      <c r="HVG236" s="77"/>
      <c r="HVH236" s="77"/>
      <c r="HVI236" s="77"/>
      <c r="HVJ236" s="77"/>
      <c r="HVK236" s="77"/>
      <c r="HVL236" s="77"/>
      <c r="HVM236" s="77"/>
      <c r="HVN236" s="77"/>
      <c r="HVO236" s="77"/>
      <c r="HVP236" s="77"/>
      <c r="HVQ236" s="77"/>
      <c r="HVR236" s="77"/>
      <c r="HVS236" s="77"/>
      <c r="HVT236" s="77"/>
      <c r="HVU236" s="77"/>
      <c r="HVV236" s="77"/>
      <c r="HVW236" s="77"/>
      <c r="HVX236" s="77"/>
      <c r="HVY236" s="77"/>
      <c r="HVZ236" s="77"/>
      <c r="HWA236" s="77"/>
      <c r="HWB236" s="77"/>
      <c r="HWC236" s="77"/>
      <c r="HWD236" s="77"/>
      <c r="HWE236" s="77"/>
      <c r="HWF236" s="77"/>
      <c r="HWG236" s="77"/>
      <c r="HWH236" s="77"/>
      <c r="HWI236" s="77"/>
      <c r="HWJ236" s="77"/>
      <c r="HWK236" s="77"/>
      <c r="HWL236" s="77"/>
      <c r="HWM236" s="77"/>
      <c r="HWN236" s="77"/>
      <c r="HWO236" s="77"/>
      <c r="HWP236" s="77"/>
      <c r="HWQ236" s="77"/>
      <c r="HWR236" s="77"/>
      <c r="HWS236" s="77"/>
      <c r="HWT236" s="77"/>
      <c r="HWU236" s="77"/>
      <c r="HWV236" s="77"/>
      <c r="HWW236" s="77"/>
      <c r="HWX236" s="77"/>
      <c r="HWY236" s="77"/>
      <c r="HWZ236" s="77"/>
      <c r="HXA236" s="77"/>
      <c r="HXB236" s="77"/>
      <c r="HXC236" s="77"/>
      <c r="HXD236" s="77"/>
      <c r="HXE236" s="77"/>
      <c r="HXF236" s="77"/>
      <c r="HXG236" s="77"/>
      <c r="HXH236" s="77"/>
      <c r="HXI236" s="77"/>
      <c r="HXJ236" s="77"/>
      <c r="HXK236" s="77"/>
      <c r="HXL236" s="77"/>
      <c r="HXM236" s="77"/>
      <c r="HXN236" s="77"/>
      <c r="HXO236" s="77"/>
      <c r="HXP236" s="77"/>
      <c r="HXQ236" s="77"/>
      <c r="HXR236" s="77"/>
      <c r="HXS236" s="77"/>
      <c r="HXT236" s="77"/>
      <c r="HXU236" s="77"/>
      <c r="HXV236" s="77"/>
      <c r="HXW236" s="77"/>
      <c r="HXX236" s="77"/>
      <c r="HXY236" s="77"/>
      <c r="HXZ236" s="77"/>
      <c r="HYA236" s="77"/>
      <c r="HYB236" s="77"/>
      <c r="HYC236" s="77"/>
      <c r="HYD236" s="77"/>
      <c r="HYE236" s="77"/>
      <c r="HYF236" s="77"/>
      <c r="HYG236" s="77"/>
      <c r="HYH236" s="77"/>
      <c r="HYI236" s="77"/>
      <c r="HYJ236" s="77"/>
      <c r="HYK236" s="77"/>
      <c r="HYL236" s="77"/>
      <c r="HYM236" s="77"/>
      <c r="HYN236" s="77"/>
      <c r="HYO236" s="77"/>
      <c r="HYP236" s="77"/>
      <c r="HYQ236" s="77"/>
      <c r="HYR236" s="77"/>
      <c r="HYS236" s="77"/>
      <c r="HYT236" s="77"/>
      <c r="HYU236" s="77"/>
      <c r="HYV236" s="77"/>
      <c r="HYW236" s="77"/>
      <c r="HYX236" s="77"/>
      <c r="HYY236" s="77"/>
      <c r="HYZ236" s="77"/>
      <c r="HZA236" s="77"/>
      <c r="HZB236" s="77"/>
      <c r="HZC236" s="77"/>
      <c r="HZD236" s="77"/>
      <c r="HZE236" s="77"/>
      <c r="HZF236" s="77"/>
      <c r="HZG236" s="77"/>
      <c r="HZH236" s="77"/>
      <c r="HZI236" s="77"/>
      <c r="HZJ236" s="77"/>
      <c r="HZK236" s="77"/>
      <c r="HZL236" s="77"/>
      <c r="HZM236" s="77"/>
      <c r="HZN236" s="77"/>
      <c r="HZO236" s="77"/>
      <c r="HZP236" s="77"/>
      <c r="HZQ236" s="77"/>
      <c r="HZR236" s="77"/>
      <c r="HZS236" s="77"/>
      <c r="HZT236" s="77"/>
      <c r="HZU236" s="77"/>
      <c r="HZV236" s="77"/>
      <c r="HZW236" s="77"/>
      <c r="HZX236" s="77"/>
      <c r="HZY236" s="77"/>
      <c r="HZZ236" s="77"/>
      <c r="IAA236" s="77"/>
      <c r="IAB236" s="77"/>
      <c r="IAC236" s="77"/>
      <c r="IAD236" s="77"/>
      <c r="IAE236" s="77"/>
      <c r="IAF236" s="77"/>
      <c r="IAG236" s="77"/>
      <c r="IAH236" s="77"/>
      <c r="IAI236" s="77"/>
      <c r="IAJ236" s="77"/>
      <c r="IAK236" s="77"/>
      <c r="IAL236" s="77"/>
      <c r="IAM236" s="77"/>
      <c r="IAN236" s="77"/>
      <c r="IAO236" s="77"/>
      <c r="IAP236" s="77"/>
      <c r="IAQ236" s="77"/>
      <c r="IAR236" s="77"/>
      <c r="IAS236" s="77"/>
      <c r="IAT236" s="77"/>
      <c r="IAU236" s="77"/>
      <c r="IAV236" s="77"/>
      <c r="IAW236" s="77"/>
      <c r="IAX236" s="77"/>
      <c r="IAY236" s="77"/>
      <c r="IAZ236" s="77"/>
      <c r="IBA236" s="77"/>
      <c r="IBB236" s="77"/>
      <c r="IBC236" s="77"/>
      <c r="IBD236" s="77"/>
      <c r="IBE236" s="77"/>
      <c r="IBF236" s="77"/>
      <c r="IBG236" s="77"/>
      <c r="IBH236" s="77"/>
      <c r="IBI236" s="77"/>
      <c r="IBJ236" s="77"/>
      <c r="IBK236" s="77"/>
      <c r="IBL236" s="77"/>
      <c r="IBM236" s="77"/>
      <c r="IBN236" s="77"/>
      <c r="IBO236" s="77"/>
      <c r="IBP236" s="77"/>
      <c r="IBQ236" s="77"/>
      <c r="IBR236" s="77"/>
      <c r="IBS236" s="77"/>
      <c r="IBT236" s="77"/>
      <c r="IBU236" s="77"/>
      <c r="IBV236" s="77"/>
      <c r="IBW236" s="77"/>
      <c r="IBX236" s="77"/>
      <c r="IBY236" s="77"/>
      <c r="IBZ236" s="77"/>
      <c r="ICA236" s="77"/>
      <c r="ICB236" s="77"/>
      <c r="ICC236" s="77"/>
      <c r="ICD236" s="77"/>
      <c r="ICE236" s="77"/>
      <c r="ICF236" s="77"/>
      <c r="ICG236" s="77"/>
      <c r="ICH236" s="77"/>
      <c r="ICI236" s="77"/>
      <c r="ICJ236" s="77"/>
      <c r="ICK236" s="77"/>
      <c r="ICL236" s="77"/>
      <c r="ICM236" s="77"/>
      <c r="ICN236" s="77"/>
      <c r="ICO236" s="77"/>
      <c r="ICP236" s="77"/>
      <c r="ICQ236" s="77"/>
      <c r="ICR236" s="77"/>
      <c r="ICS236" s="77"/>
      <c r="ICT236" s="77"/>
      <c r="ICU236" s="77"/>
      <c r="ICV236" s="77"/>
      <c r="ICW236" s="77"/>
      <c r="ICX236" s="77"/>
      <c r="ICY236" s="77"/>
      <c r="ICZ236" s="77"/>
      <c r="IDA236" s="77"/>
      <c r="IDB236" s="77"/>
      <c r="IDC236" s="77"/>
      <c r="IDD236" s="77"/>
      <c r="IDE236" s="77"/>
      <c r="IDF236" s="77"/>
      <c r="IDG236" s="77"/>
      <c r="IDH236" s="77"/>
      <c r="IDI236" s="77"/>
      <c r="IDJ236" s="77"/>
      <c r="IDK236" s="77"/>
      <c r="IDL236" s="77"/>
      <c r="IDM236" s="77"/>
      <c r="IDN236" s="77"/>
      <c r="IDO236" s="77"/>
      <c r="IDP236" s="77"/>
      <c r="IDQ236" s="77"/>
      <c r="IDR236" s="77"/>
      <c r="IDS236" s="77"/>
      <c r="IDT236" s="77"/>
      <c r="IDU236" s="77"/>
      <c r="IDV236" s="77"/>
      <c r="IDW236" s="77"/>
      <c r="IDX236" s="77"/>
      <c r="IDY236" s="77"/>
      <c r="IDZ236" s="77"/>
      <c r="IEA236" s="77"/>
      <c r="IEB236" s="77"/>
      <c r="IEC236" s="77"/>
      <c r="IED236" s="77"/>
      <c r="IEE236" s="77"/>
      <c r="IEF236" s="77"/>
      <c r="IEG236" s="77"/>
      <c r="IEH236" s="77"/>
      <c r="IEI236" s="77"/>
      <c r="IEJ236" s="77"/>
      <c r="IEK236" s="77"/>
      <c r="IEL236" s="77"/>
      <c r="IEM236" s="77"/>
      <c r="IEN236" s="77"/>
      <c r="IEO236" s="77"/>
      <c r="IEP236" s="77"/>
      <c r="IEQ236" s="77"/>
      <c r="IER236" s="77"/>
      <c r="IES236" s="77"/>
      <c r="IET236" s="77"/>
      <c r="IEU236" s="77"/>
      <c r="IEV236" s="77"/>
      <c r="IEW236" s="77"/>
      <c r="IEX236" s="77"/>
      <c r="IEY236" s="77"/>
      <c r="IEZ236" s="77"/>
      <c r="IFA236" s="77"/>
      <c r="IFB236" s="77"/>
      <c r="IFC236" s="77"/>
      <c r="IFD236" s="77"/>
      <c r="IFE236" s="77"/>
      <c r="IFF236" s="77"/>
      <c r="IFG236" s="77"/>
      <c r="IFH236" s="77"/>
      <c r="IFI236" s="77"/>
      <c r="IFJ236" s="77"/>
      <c r="IFK236" s="77"/>
      <c r="IFL236" s="77"/>
      <c r="IFM236" s="77"/>
      <c r="IFN236" s="77"/>
      <c r="IFO236" s="77"/>
      <c r="IFP236" s="77"/>
      <c r="IFQ236" s="77"/>
      <c r="IFR236" s="77"/>
      <c r="IFS236" s="77"/>
      <c r="IFT236" s="77"/>
      <c r="IFU236" s="77"/>
      <c r="IFV236" s="77"/>
      <c r="IFW236" s="77"/>
      <c r="IFX236" s="77"/>
      <c r="IFY236" s="77"/>
      <c r="IFZ236" s="77"/>
      <c r="IGA236" s="77"/>
      <c r="IGB236" s="77"/>
      <c r="IGC236" s="77"/>
      <c r="IGD236" s="77"/>
      <c r="IGE236" s="77"/>
      <c r="IGF236" s="77"/>
      <c r="IGG236" s="77"/>
      <c r="IGH236" s="77"/>
      <c r="IGI236" s="77"/>
      <c r="IGJ236" s="77"/>
      <c r="IGK236" s="77"/>
      <c r="IGL236" s="77"/>
      <c r="IGM236" s="77"/>
      <c r="IGN236" s="77"/>
      <c r="IGO236" s="77"/>
      <c r="IGP236" s="77"/>
      <c r="IGQ236" s="77"/>
      <c r="IGR236" s="77"/>
      <c r="IGS236" s="77"/>
      <c r="IGT236" s="77"/>
      <c r="IGU236" s="77"/>
      <c r="IGV236" s="77"/>
      <c r="IGW236" s="77"/>
      <c r="IGX236" s="77"/>
      <c r="IGY236" s="77"/>
      <c r="IGZ236" s="77"/>
      <c r="IHA236" s="77"/>
      <c r="IHB236" s="77"/>
      <c r="IHC236" s="77"/>
      <c r="IHD236" s="77"/>
      <c r="IHE236" s="77"/>
      <c r="IHF236" s="77"/>
      <c r="IHG236" s="77"/>
      <c r="IHH236" s="77"/>
      <c r="IHI236" s="77"/>
      <c r="IHJ236" s="77"/>
      <c r="IHK236" s="77"/>
      <c r="IHL236" s="77"/>
      <c r="IHM236" s="77"/>
      <c r="IHN236" s="77"/>
      <c r="IHO236" s="77"/>
      <c r="IHP236" s="77"/>
      <c r="IHQ236" s="77"/>
      <c r="IHR236" s="77"/>
      <c r="IHS236" s="77"/>
      <c r="IHT236" s="77"/>
      <c r="IHU236" s="77"/>
      <c r="IHV236" s="77"/>
      <c r="IHW236" s="77"/>
      <c r="IHX236" s="77"/>
      <c r="IHY236" s="77"/>
      <c r="IHZ236" s="77"/>
      <c r="IIA236" s="77"/>
      <c r="IIB236" s="77"/>
      <c r="IIC236" s="77"/>
      <c r="IID236" s="77"/>
      <c r="IIE236" s="77"/>
      <c r="IIF236" s="77"/>
      <c r="IIG236" s="77"/>
      <c r="IIH236" s="77"/>
      <c r="III236" s="77"/>
      <c r="IIJ236" s="77"/>
      <c r="IIK236" s="77"/>
      <c r="IIL236" s="77"/>
      <c r="IIM236" s="77"/>
      <c r="IIN236" s="77"/>
      <c r="IIO236" s="77"/>
      <c r="IIP236" s="77"/>
      <c r="IIQ236" s="77"/>
      <c r="IIR236" s="77"/>
      <c r="IIS236" s="77"/>
      <c r="IIT236" s="77"/>
      <c r="IIU236" s="77"/>
      <c r="IIV236" s="77"/>
      <c r="IIW236" s="77"/>
      <c r="IIX236" s="77"/>
      <c r="IIY236" s="77"/>
      <c r="IIZ236" s="77"/>
      <c r="IJA236" s="77"/>
      <c r="IJB236" s="77"/>
      <c r="IJC236" s="77"/>
      <c r="IJD236" s="77"/>
      <c r="IJE236" s="77"/>
      <c r="IJF236" s="77"/>
      <c r="IJG236" s="77"/>
      <c r="IJH236" s="77"/>
      <c r="IJI236" s="77"/>
      <c r="IJJ236" s="77"/>
      <c r="IJK236" s="77"/>
      <c r="IJL236" s="77"/>
      <c r="IJM236" s="77"/>
      <c r="IJN236" s="77"/>
      <c r="IJO236" s="77"/>
      <c r="IJP236" s="77"/>
      <c r="IJQ236" s="77"/>
      <c r="IJR236" s="77"/>
      <c r="IJS236" s="77"/>
      <c r="IJT236" s="77"/>
      <c r="IJU236" s="77"/>
      <c r="IJV236" s="77"/>
      <c r="IJW236" s="77"/>
      <c r="IJX236" s="77"/>
      <c r="IJY236" s="77"/>
      <c r="IJZ236" s="77"/>
      <c r="IKA236" s="77"/>
      <c r="IKB236" s="77"/>
      <c r="IKC236" s="77"/>
      <c r="IKD236" s="77"/>
      <c r="IKE236" s="77"/>
      <c r="IKF236" s="77"/>
      <c r="IKG236" s="77"/>
      <c r="IKH236" s="77"/>
      <c r="IKI236" s="77"/>
      <c r="IKJ236" s="77"/>
      <c r="IKK236" s="77"/>
      <c r="IKL236" s="77"/>
      <c r="IKM236" s="77"/>
      <c r="IKN236" s="77"/>
      <c r="IKO236" s="77"/>
      <c r="IKP236" s="77"/>
      <c r="IKQ236" s="77"/>
      <c r="IKR236" s="77"/>
      <c r="IKS236" s="77"/>
      <c r="IKT236" s="77"/>
      <c r="IKU236" s="77"/>
      <c r="IKV236" s="77"/>
      <c r="IKW236" s="77"/>
      <c r="IKX236" s="77"/>
      <c r="IKY236" s="77"/>
      <c r="IKZ236" s="77"/>
      <c r="ILA236" s="77"/>
      <c r="ILB236" s="77"/>
      <c r="ILC236" s="77"/>
      <c r="ILD236" s="77"/>
      <c r="ILE236" s="77"/>
      <c r="ILF236" s="77"/>
      <c r="ILG236" s="77"/>
      <c r="ILH236" s="77"/>
      <c r="ILI236" s="77"/>
      <c r="ILJ236" s="77"/>
      <c r="ILK236" s="77"/>
      <c r="ILL236" s="77"/>
      <c r="ILM236" s="77"/>
      <c r="ILN236" s="77"/>
      <c r="ILO236" s="77"/>
      <c r="ILP236" s="77"/>
      <c r="ILQ236" s="77"/>
      <c r="ILR236" s="77"/>
      <c r="ILS236" s="77"/>
      <c r="ILT236" s="77"/>
      <c r="ILU236" s="77"/>
      <c r="ILV236" s="77"/>
      <c r="ILW236" s="77"/>
      <c r="ILX236" s="77"/>
      <c r="ILY236" s="77"/>
      <c r="ILZ236" s="77"/>
      <c r="IMA236" s="77"/>
      <c r="IMB236" s="77"/>
      <c r="IMC236" s="77"/>
      <c r="IMD236" s="77"/>
      <c r="IME236" s="77"/>
      <c r="IMF236" s="77"/>
      <c r="IMG236" s="77"/>
      <c r="IMH236" s="77"/>
      <c r="IMI236" s="77"/>
      <c r="IMJ236" s="77"/>
      <c r="IMK236" s="77"/>
      <c r="IML236" s="77"/>
      <c r="IMM236" s="77"/>
      <c r="IMN236" s="77"/>
      <c r="IMO236" s="77"/>
      <c r="IMP236" s="77"/>
      <c r="IMQ236" s="77"/>
      <c r="IMR236" s="77"/>
      <c r="IMS236" s="77"/>
      <c r="IMT236" s="77"/>
      <c r="IMU236" s="77"/>
      <c r="IMV236" s="77"/>
      <c r="IMW236" s="77"/>
      <c r="IMX236" s="77"/>
      <c r="IMY236" s="77"/>
      <c r="IMZ236" s="77"/>
      <c r="INA236" s="77"/>
      <c r="INB236" s="77"/>
      <c r="INC236" s="77"/>
      <c r="IND236" s="77"/>
      <c r="INE236" s="77"/>
      <c r="INF236" s="77"/>
      <c r="ING236" s="77"/>
      <c r="INH236" s="77"/>
      <c r="INI236" s="77"/>
      <c r="INJ236" s="77"/>
      <c r="INK236" s="77"/>
      <c r="INL236" s="77"/>
      <c r="INM236" s="77"/>
      <c r="INN236" s="77"/>
      <c r="INO236" s="77"/>
      <c r="INP236" s="77"/>
      <c r="INQ236" s="77"/>
      <c r="INR236" s="77"/>
      <c r="INS236" s="77"/>
      <c r="INT236" s="77"/>
      <c r="INU236" s="77"/>
      <c r="INV236" s="77"/>
      <c r="INW236" s="77"/>
      <c r="INX236" s="77"/>
      <c r="INY236" s="77"/>
      <c r="INZ236" s="77"/>
      <c r="IOA236" s="77"/>
      <c r="IOB236" s="77"/>
      <c r="IOC236" s="77"/>
      <c r="IOD236" s="77"/>
      <c r="IOE236" s="77"/>
      <c r="IOF236" s="77"/>
      <c r="IOG236" s="77"/>
      <c r="IOH236" s="77"/>
      <c r="IOI236" s="77"/>
      <c r="IOJ236" s="77"/>
      <c r="IOK236" s="77"/>
      <c r="IOL236" s="77"/>
      <c r="IOM236" s="77"/>
      <c r="ION236" s="77"/>
      <c r="IOO236" s="77"/>
      <c r="IOP236" s="77"/>
      <c r="IOQ236" s="77"/>
      <c r="IOR236" s="77"/>
      <c r="IOS236" s="77"/>
      <c r="IOT236" s="77"/>
      <c r="IOU236" s="77"/>
      <c r="IOV236" s="77"/>
      <c r="IOW236" s="77"/>
      <c r="IOX236" s="77"/>
      <c r="IOY236" s="77"/>
      <c r="IOZ236" s="77"/>
      <c r="IPA236" s="77"/>
      <c r="IPB236" s="77"/>
      <c r="IPC236" s="77"/>
      <c r="IPD236" s="77"/>
      <c r="IPE236" s="77"/>
      <c r="IPF236" s="77"/>
      <c r="IPG236" s="77"/>
      <c r="IPH236" s="77"/>
      <c r="IPI236" s="77"/>
      <c r="IPJ236" s="77"/>
      <c r="IPK236" s="77"/>
      <c r="IPL236" s="77"/>
      <c r="IPM236" s="77"/>
      <c r="IPN236" s="77"/>
      <c r="IPO236" s="77"/>
      <c r="IPP236" s="77"/>
      <c r="IPQ236" s="77"/>
      <c r="IPR236" s="77"/>
      <c r="IPS236" s="77"/>
      <c r="IPT236" s="77"/>
      <c r="IPU236" s="77"/>
      <c r="IPV236" s="77"/>
      <c r="IPW236" s="77"/>
      <c r="IPX236" s="77"/>
      <c r="IPY236" s="77"/>
      <c r="IPZ236" s="77"/>
      <c r="IQA236" s="77"/>
      <c r="IQB236" s="77"/>
      <c r="IQC236" s="77"/>
      <c r="IQD236" s="77"/>
      <c r="IQE236" s="77"/>
      <c r="IQF236" s="77"/>
      <c r="IQG236" s="77"/>
      <c r="IQH236" s="77"/>
      <c r="IQI236" s="77"/>
      <c r="IQJ236" s="77"/>
      <c r="IQK236" s="77"/>
      <c r="IQL236" s="77"/>
      <c r="IQM236" s="77"/>
      <c r="IQN236" s="77"/>
      <c r="IQO236" s="77"/>
      <c r="IQP236" s="77"/>
      <c r="IQQ236" s="77"/>
      <c r="IQR236" s="77"/>
      <c r="IQS236" s="77"/>
      <c r="IQT236" s="77"/>
      <c r="IQU236" s="77"/>
      <c r="IQV236" s="77"/>
      <c r="IQW236" s="77"/>
      <c r="IQX236" s="77"/>
      <c r="IQY236" s="77"/>
      <c r="IQZ236" s="77"/>
      <c r="IRA236" s="77"/>
      <c r="IRB236" s="77"/>
      <c r="IRC236" s="77"/>
      <c r="IRD236" s="77"/>
      <c r="IRE236" s="77"/>
      <c r="IRF236" s="77"/>
      <c r="IRG236" s="77"/>
      <c r="IRH236" s="77"/>
      <c r="IRI236" s="77"/>
      <c r="IRJ236" s="77"/>
      <c r="IRK236" s="77"/>
      <c r="IRL236" s="77"/>
      <c r="IRM236" s="77"/>
      <c r="IRN236" s="77"/>
      <c r="IRO236" s="77"/>
      <c r="IRP236" s="77"/>
      <c r="IRQ236" s="77"/>
      <c r="IRR236" s="77"/>
      <c r="IRS236" s="77"/>
      <c r="IRT236" s="77"/>
      <c r="IRU236" s="77"/>
      <c r="IRV236" s="77"/>
      <c r="IRW236" s="77"/>
      <c r="IRX236" s="77"/>
      <c r="IRY236" s="77"/>
      <c r="IRZ236" s="77"/>
      <c r="ISA236" s="77"/>
      <c r="ISB236" s="77"/>
      <c r="ISC236" s="77"/>
      <c r="ISD236" s="77"/>
      <c r="ISE236" s="77"/>
      <c r="ISF236" s="77"/>
      <c r="ISG236" s="77"/>
      <c r="ISH236" s="77"/>
      <c r="ISI236" s="77"/>
      <c r="ISJ236" s="77"/>
      <c r="ISK236" s="77"/>
      <c r="ISL236" s="77"/>
      <c r="ISM236" s="77"/>
      <c r="ISN236" s="77"/>
      <c r="ISO236" s="77"/>
      <c r="ISP236" s="77"/>
      <c r="ISQ236" s="77"/>
      <c r="ISR236" s="77"/>
      <c r="ISS236" s="77"/>
      <c r="IST236" s="77"/>
      <c r="ISU236" s="77"/>
      <c r="ISV236" s="77"/>
      <c r="ISW236" s="77"/>
      <c r="ISX236" s="77"/>
      <c r="ISY236" s="77"/>
      <c r="ISZ236" s="77"/>
      <c r="ITA236" s="77"/>
      <c r="ITB236" s="77"/>
      <c r="ITC236" s="77"/>
      <c r="ITD236" s="77"/>
      <c r="ITE236" s="77"/>
      <c r="ITF236" s="77"/>
      <c r="ITG236" s="77"/>
      <c r="ITH236" s="77"/>
      <c r="ITI236" s="77"/>
      <c r="ITJ236" s="77"/>
      <c r="ITK236" s="77"/>
      <c r="ITL236" s="77"/>
      <c r="ITM236" s="77"/>
      <c r="ITN236" s="77"/>
      <c r="ITO236" s="77"/>
      <c r="ITP236" s="77"/>
      <c r="ITQ236" s="77"/>
      <c r="ITR236" s="77"/>
      <c r="ITS236" s="77"/>
      <c r="ITT236" s="77"/>
      <c r="ITU236" s="77"/>
      <c r="ITV236" s="77"/>
      <c r="ITW236" s="77"/>
      <c r="ITX236" s="77"/>
      <c r="ITY236" s="77"/>
      <c r="ITZ236" s="77"/>
      <c r="IUA236" s="77"/>
      <c r="IUB236" s="77"/>
      <c r="IUC236" s="77"/>
      <c r="IUD236" s="77"/>
      <c r="IUE236" s="77"/>
      <c r="IUF236" s="77"/>
      <c r="IUG236" s="77"/>
      <c r="IUH236" s="77"/>
      <c r="IUI236" s="77"/>
      <c r="IUJ236" s="77"/>
      <c r="IUK236" s="77"/>
      <c r="IUL236" s="77"/>
      <c r="IUM236" s="77"/>
      <c r="IUN236" s="77"/>
      <c r="IUO236" s="77"/>
      <c r="IUP236" s="77"/>
      <c r="IUQ236" s="77"/>
      <c r="IUR236" s="77"/>
      <c r="IUS236" s="77"/>
      <c r="IUT236" s="77"/>
      <c r="IUU236" s="77"/>
      <c r="IUV236" s="77"/>
      <c r="IUW236" s="77"/>
      <c r="IUX236" s="77"/>
      <c r="IUY236" s="77"/>
      <c r="IUZ236" s="77"/>
      <c r="IVA236" s="77"/>
      <c r="IVB236" s="77"/>
      <c r="IVC236" s="77"/>
      <c r="IVD236" s="77"/>
      <c r="IVE236" s="77"/>
      <c r="IVF236" s="77"/>
      <c r="IVG236" s="77"/>
      <c r="IVH236" s="77"/>
      <c r="IVI236" s="77"/>
      <c r="IVJ236" s="77"/>
      <c r="IVK236" s="77"/>
      <c r="IVL236" s="77"/>
      <c r="IVM236" s="77"/>
      <c r="IVN236" s="77"/>
      <c r="IVO236" s="77"/>
      <c r="IVP236" s="77"/>
      <c r="IVQ236" s="77"/>
      <c r="IVR236" s="77"/>
      <c r="IVS236" s="77"/>
      <c r="IVT236" s="77"/>
      <c r="IVU236" s="77"/>
      <c r="IVV236" s="77"/>
      <c r="IVW236" s="77"/>
      <c r="IVX236" s="77"/>
      <c r="IVY236" s="77"/>
      <c r="IVZ236" s="77"/>
      <c r="IWA236" s="77"/>
      <c r="IWB236" s="77"/>
      <c r="IWC236" s="77"/>
      <c r="IWD236" s="77"/>
      <c r="IWE236" s="77"/>
      <c r="IWF236" s="77"/>
      <c r="IWG236" s="77"/>
      <c r="IWH236" s="77"/>
      <c r="IWI236" s="77"/>
      <c r="IWJ236" s="77"/>
      <c r="IWK236" s="77"/>
      <c r="IWL236" s="77"/>
      <c r="IWM236" s="77"/>
      <c r="IWN236" s="77"/>
      <c r="IWO236" s="77"/>
      <c r="IWP236" s="77"/>
      <c r="IWQ236" s="77"/>
      <c r="IWR236" s="77"/>
      <c r="IWS236" s="77"/>
      <c r="IWT236" s="77"/>
      <c r="IWU236" s="77"/>
      <c r="IWV236" s="77"/>
      <c r="IWW236" s="77"/>
      <c r="IWX236" s="77"/>
      <c r="IWY236" s="77"/>
      <c r="IWZ236" s="77"/>
      <c r="IXA236" s="77"/>
      <c r="IXB236" s="77"/>
      <c r="IXC236" s="77"/>
      <c r="IXD236" s="77"/>
      <c r="IXE236" s="77"/>
      <c r="IXF236" s="77"/>
      <c r="IXG236" s="77"/>
      <c r="IXH236" s="77"/>
      <c r="IXI236" s="77"/>
      <c r="IXJ236" s="77"/>
      <c r="IXK236" s="77"/>
      <c r="IXL236" s="77"/>
      <c r="IXM236" s="77"/>
      <c r="IXN236" s="77"/>
      <c r="IXO236" s="77"/>
      <c r="IXP236" s="77"/>
      <c r="IXQ236" s="77"/>
      <c r="IXR236" s="77"/>
      <c r="IXS236" s="77"/>
      <c r="IXT236" s="77"/>
      <c r="IXU236" s="77"/>
      <c r="IXV236" s="77"/>
      <c r="IXW236" s="77"/>
      <c r="IXX236" s="77"/>
      <c r="IXY236" s="77"/>
      <c r="IXZ236" s="77"/>
      <c r="IYA236" s="77"/>
      <c r="IYB236" s="77"/>
      <c r="IYC236" s="77"/>
      <c r="IYD236" s="77"/>
      <c r="IYE236" s="77"/>
      <c r="IYF236" s="77"/>
      <c r="IYG236" s="77"/>
      <c r="IYH236" s="77"/>
      <c r="IYI236" s="77"/>
      <c r="IYJ236" s="77"/>
      <c r="IYK236" s="77"/>
      <c r="IYL236" s="77"/>
      <c r="IYM236" s="77"/>
      <c r="IYN236" s="77"/>
      <c r="IYO236" s="77"/>
      <c r="IYP236" s="77"/>
      <c r="IYQ236" s="77"/>
      <c r="IYR236" s="77"/>
      <c r="IYS236" s="77"/>
      <c r="IYT236" s="77"/>
      <c r="IYU236" s="77"/>
      <c r="IYV236" s="77"/>
      <c r="IYW236" s="77"/>
      <c r="IYX236" s="77"/>
      <c r="IYY236" s="77"/>
      <c r="IYZ236" s="77"/>
      <c r="IZA236" s="77"/>
      <c r="IZB236" s="77"/>
      <c r="IZC236" s="77"/>
      <c r="IZD236" s="77"/>
      <c r="IZE236" s="77"/>
      <c r="IZF236" s="77"/>
      <c r="IZG236" s="77"/>
      <c r="IZH236" s="77"/>
      <c r="IZI236" s="77"/>
      <c r="IZJ236" s="77"/>
      <c r="IZK236" s="77"/>
      <c r="IZL236" s="77"/>
      <c r="IZM236" s="77"/>
      <c r="IZN236" s="77"/>
      <c r="IZO236" s="77"/>
      <c r="IZP236" s="77"/>
      <c r="IZQ236" s="77"/>
      <c r="IZR236" s="77"/>
      <c r="IZS236" s="77"/>
      <c r="IZT236" s="77"/>
      <c r="IZU236" s="77"/>
      <c r="IZV236" s="77"/>
      <c r="IZW236" s="77"/>
      <c r="IZX236" s="77"/>
      <c r="IZY236" s="77"/>
      <c r="IZZ236" s="77"/>
      <c r="JAA236" s="77"/>
      <c r="JAB236" s="77"/>
      <c r="JAC236" s="77"/>
      <c r="JAD236" s="77"/>
      <c r="JAE236" s="77"/>
      <c r="JAF236" s="77"/>
      <c r="JAG236" s="77"/>
      <c r="JAH236" s="77"/>
      <c r="JAI236" s="77"/>
      <c r="JAJ236" s="77"/>
      <c r="JAK236" s="77"/>
      <c r="JAL236" s="77"/>
      <c r="JAM236" s="77"/>
      <c r="JAN236" s="77"/>
      <c r="JAO236" s="77"/>
      <c r="JAP236" s="77"/>
      <c r="JAQ236" s="77"/>
      <c r="JAR236" s="77"/>
      <c r="JAS236" s="77"/>
      <c r="JAT236" s="77"/>
      <c r="JAU236" s="77"/>
      <c r="JAV236" s="77"/>
      <c r="JAW236" s="77"/>
      <c r="JAX236" s="77"/>
      <c r="JAY236" s="77"/>
      <c r="JAZ236" s="77"/>
      <c r="JBA236" s="77"/>
      <c r="JBB236" s="77"/>
      <c r="JBC236" s="77"/>
      <c r="JBD236" s="77"/>
      <c r="JBE236" s="77"/>
      <c r="JBF236" s="77"/>
      <c r="JBG236" s="77"/>
      <c r="JBH236" s="77"/>
      <c r="JBI236" s="77"/>
      <c r="JBJ236" s="77"/>
      <c r="JBK236" s="77"/>
      <c r="JBL236" s="77"/>
      <c r="JBM236" s="77"/>
      <c r="JBN236" s="77"/>
      <c r="JBO236" s="77"/>
      <c r="JBP236" s="77"/>
      <c r="JBQ236" s="77"/>
      <c r="JBR236" s="77"/>
      <c r="JBS236" s="77"/>
      <c r="JBT236" s="77"/>
      <c r="JBU236" s="77"/>
      <c r="JBV236" s="77"/>
      <c r="JBW236" s="77"/>
      <c r="JBX236" s="77"/>
      <c r="JBY236" s="77"/>
      <c r="JBZ236" s="77"/>
      <c r="JCA236" s="77"/>
      <c r="JCB236" s="77"/>
      <c r="JCC236" s="77"/>
      <c r="JCD236" s="77"/>
      <c r="JCE236" s="77"/>
      <c r="JCF236" s="77"/>
      <c r="JCG236" s="77"/>
      <c r="JCH236" s="77"/>
      <c r="JCI236" s="77"/>
      <c r="JCJ236" s="77"/>
      <c r="JCK236" s="77"/>
      <c r="JCL236" s="77"/>
      <c r="JCM236" s="77"/>
      <c r="JCN236" s="77"/>
      <c r="JCO236" s="77"/>
      <c r="JCP236" s="77"/>
      <c r="JCQ236" s="77"/>
      <c r="JCR236" s="77"/>
      <c r="JCS236" s="77"/>
      <c r="JCT236" s="77"/>
      <c r="JCU236" s="77"/>
      <c r="JCV236" s="77"/>
      <c r="JCW236" s="77"/>
      <c r="JCX236" s="77"/>
      <c r="JCY236" s="77"/>
      <c r="JCZ236" s="77"/>
      <c r="JDA236" s="77"/>
      <c r="JDB236" s="77"/>
      <c r="JDC236" s="77"/>
      <c r="JDD236" s="77"/>
      <c r="JDE236" s="77"/>
      <c r="JDF236" s="77"/>
      <c r="JDG236" s="77"/>
      <c r="JDH236" s="77"/>
      <c r="JDI236" s="77"/>
      <c r="JDJ236" s="77"/>
      <c r="JDK236" s="77"/>
      <c r="JDL236" s="77"/>
      <c r="JDM236" s="77"/>
      <c r="JDN236" s="77"/>
      <c r="JDO236" s="77"/>
      <c r="JDP236" s="77"/>
      <c r="JDQ236" s="77"/>
      <c r="JDR236" s="77"/>
      <c r="JDS236" s="77"/>
      <c r="JDT236" s="77"/>
      <c r="JDU236" s="77"/>
      <c r="JDV236" s="77"/>
      <c r="JDW236" s="77"/>
      <c r="JDX236" s="77"/>
      <c r="JDY236" s="77"/>
      <c r="JDZ236" s="77"/>
      <c r="JEA236" s="77"/>
      <c r="JEB236" s="77"/>
      <c r="JEC236" s="77"/>
      <c r="JED236" s="77"/>
      <c r="JEE236" s="77"/>
      <c r="JEF236" s="77"/>
      <c r="JEG236" s="77"/>
      <c r="JEH236" s="77"/>
      <c r="JEI236" s="77"/>
      <c r="JEJ236" s="77"/>
      <c r="JEK236" s="77"/>
      <c r="JEL236" s="77"/>
      <c r="JEM236" s="77"/>
      <c r="JEN236" s="77"/>
      <c r="JEO236" s="77"/>
      <c r="JEP236" s="77"/>
      <c r="JEQ236" s="77"/>
      <c r="JER236" s="77"/>
      <c r="JES236" s="77"/>
      <c r="JET236" s="77"/>
      <c r="JEU236" s="77"/>
      <c r="JEV236" s="77"/>
      <c r="JEW236" s="77"/>
      <c r="JEX236" s="77"/>
      <c r="JEY236" s="77"/>
      <c r="JEZ236" s="77"/>
      <c r="JFA236" s="77"/>
      <c r="JFB236" s="77"/>
      <c r="JFC236" s="77"/>
      <c r="JFD236" s="77"/>
      <c r="JFE236" s="77"/>
      <c r="JFF236" s="77"/>
      <c r="JFG236" s="77"/>
      <c r="JFH236" s="77"/>
      <c r="JFI236" s="77"/>
      <c r="JFJ236" s="77"/>
      <c r="JFK236" s="77"/>
      <c r="JFL236" s="77"/>
      <c r="JFM236" s="77"/>
      <c r="JFN236" s="77"/>
      <c r="JFO236" s="77"/>
      <c r="JFP236" s="77"/>
      <c r="JFQ236" s="77"/>
      <c r="JFR236" s="77"/>
      <c r="JFS236" s="77"/>
      <c r="JFT236" s="77"/>
      <c r="JFU236" s="77"/>
      <c r="JFV236" s="77"/>
      <c r="JFW236" s="77"/>
      <c r="JFX236" s="77"/>
      <c r="JFY236" s="77"/>
      <c r="JFZ236" s="77"/>
      <c r="JGA236" s="77"/>
      <c r="JGB236" s="77"/>
      <c r="JGC236" s="77"/>
      <c r="JGD236" s="77"/>
      <c r="JGE236" s="77"/>
      <c r="JGF236" s="77"/>
      <c r="JGG236" s="77"/>
      <c r="JGH236" s="77"/>
      <c r="JGI236" s="77"/>
      <c r="JGJ236" s="77"/>
      <c r="JGK236" s="77"/>
      <c r="JGL236" s="77"/>
      <c r="JGM236" s="77"/>
      <c r="JGN236" s="77"/>
      <c r="JGO236" s="77"/>
      <c r="JGP236" s="77"/>
      <c r="JGQ236" s="77"/>
      <c r="JGR236" s="77"/>
      <c r="JGS236" s="77"/>
      <c r="JGT236" s="77"/>
      <c r="JGU236" s="77"/>
      <c r="JGV236" s="77"/>
      <c r="JGW236" s="77"/>
      <c r="JGX236" s="77"/>
      <c r="JGY236" s="77"/>
      <c r="JGZ236" s="77"/>
      <c r="JHA236" s="77"/>
      <c r="JHB236" s="77"/>
      <c r="JHC236" s="77"/>
      <c r="JHD236" s="77"/>
      <c r="JHE236" s="77"/>
      <c r="JHF236" s="77"/>
      <c r="JHG236" s="77"/>
      <c r="JHH236" s="77"/>
      <c r="JHI236" s="77"/>
      <c r="JHJ236" s="77"/>
      <c r="JHK236" s="77"/>
      <c r="JHL236" s="77"/>
      <c r="JHM236" s="77"/>
      <c r="JHN236" s="77"/>
      <c r="JHO236" s="77"/>
      <c r="JHP236" s="77"/>
      <c r="JHQ236" s="77"/>
      <c r="JHR236" s="77"/>
      <c r="JHS236" s="77"/>
      <c r="JHT236" s="77"/>
      <c r="JHU236" s="77"/>
      <c r="JHV236" s="77"/>
      <c r="JHW236" s="77"/>
      <c r="JHX236" s="77"/>
      <c r="JHY236" s="77"/>
      <c r="JHZ236" s="77"/>
      <c r="JIA236" s="77"/>
      <c r="JIB236" s="77"/>
      <c r="JIC236" s="77"/>
      <c r="JID236" s="77"/>
      <c r="JIE236" s="77"/>
      <c r="JIF236" s="77"/>
      <c r="JIG236" s="77"/>
      <c r="JIH236" s="77"/>
      <c r="JII236" s="77"/>
      <c r="JIJ236" s="77"/>
      <c r="JIK236" s="77"/>
      <c r="JIL236" s="77"/>
      <c r="JIM236" s="77"/>
      <c r="JIN236" s="77"/>
      <c r="JIO236" s="77"/>
      <c r="JIP236" s="77"/>
      <c r="JIQ236" s="77"/>
      <c r="JIR236" s="77"/>
      <c r="JIS236" s="77"/>
      <c r="JIT236" s="77"/>
      <c r="JIU236" s="77"/>
      <c r="JIV236" s="77"/>
      <c r="JIW236" s="77"/>
      <c r="JIX236" s="77"/>
      <c r="JIY236" s="77"/>
      <c r="JIZ236" s="77"/>
      <c r="JJA236" s="77"/>
      <c r="JJB236" s="77"/>
      <c r="JJC236" s="77"/>
      <c r="JJD236" s="77"/>
      <c r="JJE236" s="77"/>
      <c r="JJF236" s="77"/>
      <c r="JJG236" s="77"/>
      <c r="JJH236" s="77"/>
      <c r="JJI236" s="77"/>
      <c r="JJJ236" s="77"/>
      <c r="JJK236" s="77"/>
      <c r="JJL236" s="77"/>
      <c r="JJM236" s="77"/>
      <c r="JJN236" s="77"/>
      <c r="JJO236" s="77"/>
      <c r="JJP236" s="77"/>
      <c r="JJQ236" s="77"/>
      <c r="JJR236" s="77"/>
      <c r="JJS236" s="77"/>
      <c r="JJT236" s="77"/>
      <c r="JJU236" s="77"/>
      <c r="JJV236" s="77"/>
      <c r="JJW236" s="77"/>
      <c r="JJX236" s="77"/>
      <c r="JJY236" s="77"/>
      <c r="JJZ236" s="77"/>
      <c r="JKA236" s="77"/>
      <c r="JKB236" s="77"/>
      <c r="JKC236" s="77"/>
      <c r="JKD236" s="77"/>
      <c r="JKE236" s="77"/>
      <c r="JKF236" s="77"/>
      <c r="JKG236" s="77"/>
      <c r="JKH236" s="77"/>
      <c r="JKI236" s="77"/>
      <c r="JKJ236" s="77"/>
      <c r="JKK236" s="77"/>
      <c r="JKL236" s="77"/>
      <c r="JKM236" s="77"/>
      <c r="JKN236" s="77"/>
      <c r="JKO236" s="77"/>
      <c r="JKP236" s="77"/>
      <c r="JKQ236" s="77"/>
      <c r="JKR236" s="77"/>
      <c r="JKS236" s="77"/>
      <c r="JKT236" s="77"/>
      <c r="JKU236" s="77"/>
      <c r="JKV236" s="77"/>
      <c r="JKW236" s="77"/>
      <c r="JKX236" s="77"/>
      <c r="JKY236" s="77"/>
      <c r="JKZ236" s="77"/>
      <c r="JLA236" s="77"/>
      <c r="JLB236" s="77"/>
      <c r="JLC236" s="77"/>
      <c r="JLD236" s="77"/>
      <c r="JLE236" s="77"/>
      <c r="JLF236" s="77"/>
      <c r="JLG236" s="77"/>
      <c r="JLH236" s="77"/>
      <c r="JLI236" s="77"/>
      <c r="JLJ236" s="77"/>
      <c r="JLK236" s="77"/>
      <c r="JLL236" s="77"/>
      <c r="JLM236" s="77"/>
      <c r="JLN236" s="77"/>
      <c r="JLO236" s="77"/>
      <c r="JLP236" s="77"/>
      <c r="JLQ236" s="77"/>
      <c r="JLR236" s="77"/>
      <c r="JLS236" s="77"/>
      <c r="JLT236" s="77"/>
      <c r="JLU236" s="77"/>
      <c r="JLV236" s="77"/>
      <c r="JLW236" s="77"/>
      <c r="JLX236" s="77"/>
      <c r="JLY236" s="77"/>
      <c r="JLZ236" s="77"/>
      <c r="JMA236" s="77"/>
      <c r="JMB236" s="77"/>
      <c r="JMC236" s="77"/>
      <c r="JMD236" s="77"/>
      <c r="JME236" s="77"/>
      <c r="JMF236" s="77"/>
      <c r="JMG236" s="77"/>
      <c r="JMH236" s="77"/>
      <c r="JMI236" s="77"/>
      <c r="JMJ236" s="77"/>
      <c r="JMK236" s="77"/>
      <c r="JML236" s="77"/>
      <c r="JMM236" s="77"/>
      <c r="JMN236" s="77"/>
      <c r="JMO236" s="77"/>
      <c r="JMP236" s="77"/>
      <c r="JMQ236" s="77"/>
      <c r="JMR236" s="77"/>
      <c r="JMS236" s="77"/>
      <c r="JMT236" s="77"/>
      <c r="JMU236" s="77"/>
      <c r="JMV236" s="77"/>
      <c r="JMW236" s="77"/>
      <c r="JMX236" s="77"/>
      <c r="JMY236" s="77"/>
      <c r="JMZ236" s="77"/>
      <c r="JNA236" s="77"/>
      <c r="JNB236" s="77"/>
      <c r="JNC236" s="77"/>
      <c r="JND236" s="77"/>
      <c r="JNE236" s="77"/>
      <c r="JNF236" s="77"/>
      <c r="JNG236" s="77"/>
      <c r="JNH236" s="77"/>
      <c r="JNI236" s="77"/>
      <c r="JNJ236" s="77"/>
      <c r="JNK236" s="77"/>
      <c r="JNL236" s="77"/>
      <c r="JNM236" s="77"/>
      <c r="JNN236" s="77"/>
      <c r="JNO236" s="77"/>
      <c r="JNP236" s="77"/>
      <c r="JNQ236" s="77"/>
      <c r="JNR236" s="77"/>
      <c r="JNS236" s="77"/>
      <c r="JNT236" s="77"/>
      <c r="JNU236" s="77"/>
      <c r="JNV236" s="77"/>
      <c r="JNW236" s="77"/>
      <c r="JNX236" s="77"/>
      <c r="JNY236" s="77"/>
      <c r="JNZ236" s="77"/>
      <c r="JOA236" s="77"/>
      <c r="JOB236" s="77"/>
      <c r="JOC236" s="77"/>
      <c r="JOD236" s="77"/>
      <c r="JOE236" s="77"/>
      <c r="JOF236" s="77"/>
      <c r="JOG236" s="77"/>
      <c r="JOH236" s="77"/>
      <c r="JOI236" s="77"/>
      <c r="JOJ236" s="77"/>
      <c r="JOK236" s="77"/>
      <c r="JOL236" s="77"/>
      <c r="JOM236" s="77"/>
      <c r="JON236" s="77"/>
      <c r="JOO236" s="77"/>
      <c r="JOP236" s="77"/>
      <c r="JOQ236" s="77"/>
      <c r="JOR236" s="77"/>
      <c r="JOS236" s="77"/>
      <c r="JOT236" s="77"/>
      <c r="JOU236" s="77"/>
      <c r="JOV236" s="77"/>
      <c r="JOW236" s="77"/>
      <c r="JOX236" s="77"/>
      <c r="JOY236" s="77"/>
      <c r="JOZ236" s="77"/>
      <c r="JPA236" s="77"/>
      <c r="JPB236" s="77"/>
      <c r="JPC236" s="77"/>
      <c r="JPD236" s="77"/>
      <c r="JPE236" s="77"/>
      <c r="JPF236" s="77"/>
      <c r="JPG236" s="77"/>
      <c r="JPH236" s="77"/>
      <c r="JPI236" s="77"/>
      <c r="JPJ236" s="77"/>
      <c r="JPK236" s="77"/>
      <c r="JPL236" s="77"/>
      <c r="JPM236" s="77"/>
      <c r="JPN236" s="77"/>
      <c r="JPO236" s="77"/>
      <c r="JPP236" s="77"/>
      <c r="JPQ236" s="77"/>
      <c r="JPR236" s="77"/>
      <c r="JPS236" s="77"/>
      <c r="JPT236" s="77"/>
      <c r="JPU236" s="77"/>
      <c r="JPV236" s="77"/>
      <c r="JPW236" s="77"/>
      <c r="JPX236" s="77"/>
      <c r="JPY236" s="77"/>
      <c r="JPZ236" s="77"/>
      <c r="JQA236" s="77"/>
      <c r="JQB236" s="77"/>
      <c r="JQC236" s="77"/>
      <c r="JQD236" s="77"/>
      <c r="JQE236" s="77"/>
      <c r="JQF236" s="77"/>
      <c r="JQG236" s="77"/>
      <c r="JQH236" s="77"/>
      <c r="JQI236" s="77"/>
      <c r="JQJ236" s="77"/>
      <c r="JQK236" s="77"/>
      <c r="JQL236" s="77"/>
      <c r="JQM236" s="77"/>
      <c r="JQN236" s="77"/>
      <c r="JQO236" s="77"/>
      <c r="JQP236" s="77"/>
      <c r="JQQ236" s="77"/>
      <c r="JQR236" s="77"/>
      <c r="JQS236" s="77"/>
      <c r="JQT236" s="77"/>
      <c r="JQU236" s="77"/>
      <c r="JQV236" s="77"/>
      <c r="JQW236" s="77"/>
      <c r="JQX236" s="77"/>
      <c r="JQY236" s="77"/>
      <c r="JQZ236" s="77"/>
      <c r="JRA236" s="77"/>
      <c r="JRB236" s="77"/>
      <c r="JRC236" s="77"/>
      <c r="JRD236" s="77"/>
      <c r="JRE236" s="77"/>
      <c r="JRF236" s="77"/>
      <c r="JRG236" s="77"/>
      <c r="JRH236" s="77"/>
      <c r="JRI236" s="77"/>
      <c r="JRJ236" s="77"/>
      <c r="JRK236" s="77"/>
      <c r="JRL236" s="77"/>
      <c r="JRM236" s="77"/>
      <c r="JRN236" s="77"/>
      <c r="JRO236" s="77"/>
      <c r="JRP236" s="77"/>
      <c r="JRQ236" s="77"/>
      <c r="JRR236" s="77"/>
      <c r="JRS236" s="77"/>
      <c r="JRT236" s="77"/>
      <c r="JRU236" s="77"/>
      <c r="JRV236" s="77"/>
      <c r="JRW236" s="77"/>
      <c r="JRX236" s="77"/>
      <c r="JRY236" s="77"/>
      <c r="JRZ236" s="77"/>
      <c r="JSA236" s="77"/>
      <c r="JSB236" s="77"/>
      <c r="JSC236" s="77"/>
      <c r="JSD236" s="77"/>
      <c r="JSE236" s="77"/>
      <c r="JSF236" s="77"/>
      <c r="JSG236" s="77"/>
      <c r="JSH236" s="77"/>
      <c r="JSI236" s="77"/>
      <c r="JSJ236" s="77"/>
      <c r="JSK236" s="77"/>
      <c r="JSL236" s="77"/>
      <c r="JSM236" s="77"/>
      <c r="JSN236" s="77"/>
      <c r="JSO236" s="77"/>
      <c r="JSP236" s="77"/>
      <c r="JSQ236" s="77"/>
      <c r="JSR236" s="77"/>
      <c r="JSS236" s="77"/>
      <c r="JST236" s="77"/>
      <c r="JSU236" s="77"/>
      <c r="JSV236" s="77"/>
      <c r="JSW236" s="77"/>
      <c r="JSX236" s="77"/>
      <c r="JSY236" s="77"/>
      <c r="JSZ236" s="77"/>
      <c r="JTA236" s="77"/>
      <c r="JTB236" s="77"/>
      <c r="JTC236" s="77"/>
      <c r="JTD236" s="77"/>
      <c r="JTE236" s="77"/>
      <c r="JTF236" s="77"/>
      <c r="JTG236" s="77"/>
      <c r="JTH236" s="77"/>
      <c r="JTI236" s="77"/>
      <c r="JTJ236" s="77"/>
      <c r="JTK236" s="77"/>
      <c r="JTL236" s="77"/>
      <c r="JTM236" s="77"/>
      <c r="JTN236" s="77"/>
      <c r="JTO236" s="77"/>
      <c r="JTP236" s="77"/>
      <c r="JTQ236" s="77"/>
      <c r="JTR236" s="77"/>
      <c r="JTS236" s="77"/>
      <c r="JTT236" s="77"/>
      <c r="JTU236" s="77"/>
      <c r="JTV236" s="77"/>
      <c r="JTW236" s="77"/>
      <c r="JTX236" s="77"/>
      <c r="JTY236" s="77"/>
      <c r="JTZ236" s="77"/>
      <c r="JUA236" s="77"/>
      <c r="JUB236" s="77"/>
      <c r="JUC236" s="77"/>
      <c r="JUD236" s="77"/>
      <c r="JUE236" s="77"/>
      <c r="JUF236" s="77"/>
      <c r="JUG236" s="77"/>
      <c r="JUH236" s="77"/>
      <c r="JUI236" s="77"/>
      <c r="JUJ236" s="77"/>
      <c r="JUK236" s="77"/>
      <c r="JUL236" s="77"/>
      <c r="JUM236" s="77"/>
      <c r="JUN236" s="77"/>
      <c r="JUO236" s="77"/>
      <c r="JUP236" s="77"/>
      <c r="JUQ236" s="77"/>
      <c r="JUR236" s="77"/>
      <c r="JUS236" s="77"/>
      <c r="JUT236" s="77"/>
      <c r="JUU236" s="77"/>
      <c r="JUV236" s="77"/>
      <c r="JUW236" s="77"/>
      <c r="JUX236" s="77"/>
      <c r="JUY236" s="77"/>
      <c r="JUZ236" s="77"/>
      <c r="JVA236" s="77"/>
      <c r="JVB236" s="77"/>
      <c r="JVC236" s="77"/>
      <c r="JVD236" s="77"/>
      <c r="JVE236" s="77"/>
      <c r="JVF236" s="77"/>
      <c r="JVG236" s="77"/>
      <c r="JVH236" s="77"/>
      <c r="JVI236" s="77"/>
      <c r="JVJ236" s="77"/>
      <c r="JVK236" s="77"/>
      <c r="JVL236" s="77"/>
      <c r="JVM236" s="77"/>
      <c r="JVN236" s="77"/>
      <c r="JVO236" s="77"/>
      <c r="JVP236" s="77"/>
      <c r="JVQ236" s="77"/>
      <c r="JVR236" s="77"/>
      <c r="JVS236" s="77"/>
      <c r="JVT236" s="77"/>
      <c r="JVU236" s="77"/>
      <c r="JVV236" s="77"/>
      <c r="JVW236" s="77"/>
      <c r="JVX236" s="77"/>
      <c r="JVY236" s="77"/>
      <c r="JVZ236" s="77"/>
      <c r="JWA236" s="77"/>
      <c r="JWB236" s="77"/>
      <c r="JWC236" s="77"/>
      <c r="JWD236" s="77"/>
      <c r="JWE236" s="77"/>
      <c r="JWF236" s="77"/>
      <c r="JWG236" s="77"/>
      <c r="JWH236" s="77"/>
      <c r="JWI236" s="77"/>
      <c r="JWJ236" s="77"/>
      <c r="JWK236" s="77"/>
      <c r="JWL236" s="77"/>
      <c r="JWM236" s="77"/>
      <c r="JWN236" s="77"/>
      <c r="JWO236" s="77"/>
      <c r="JWP236" s="77"/>
      <c r="JWQ236" s="77"/>
      <c r="JWR236" s="77"/>
      <c r="JWS236" s="77"/>
      <c r="JWT236" s="77"/>
      <c r="JWU236" s="77"/>
      <c r="JWV236" s="77"/>
      <c r="JWW236" s="77"/>
      <c r="JWX236" s="77"/>
      <c r="JWY236" s="77"/>
      <c r="JWZ236" s="77"/>
      <c r="JXA236" s="77"/>
      <c r="JXB236" s="77"/>
      <c r="JXC236" s="77"/>
      <c r="JXD236" s="77"/>
      <c r="JXE236" s="77"/>
      <c r="JXF236" s="77"/>
      <c r="JXG236" s="77"/>
      <c r="JXH236" s="77"/>
      <c r="JXI236" s="77"/>
      <c r="JXJ236" s="77"/>
      <c r="JXK236" s="77"/>
      <c r="JXL236" s="77"/>
      <c r="JXM236" s="77"/>
      <c r="JXN236" s="77"/>
      <c r="JXO236" s="77"/>
      <c r="JXP236" s="77"/>
      <c r="JXQ236" s="77"/>
      <c r="JXR236" s="77"/>
      <c r="JXS236" s="77"/>
      <c r="JXT236" s="77"/>
      <c r="JXU236" s="77"/>
      <c r="JXV236" s="77"/>
      <c r="JXW236" s="77"/>
      <c r="JXX236" s="77"/>
      <c r="JXY236" s="77"/>
      <c r="JXZ236" s="77"/>
      <c r="JYA236" s="77"/>
      <c r="JYB236" s="77"/>
      <c r="JYC236" s="77"/>
      <c r="JYD236" s="77"/>
      <c r="JYE236" s="77"/>
      <c r="JYF236" s="77"/>
      <c r="JYG236" s="77"/>
      <c r="JYH236" s="77"/>
      <c r="JYI236" s="77"/>
      <c r="JYJ236" s="77"/>
      <c r="JYK236" s="77"/>
      <c r="JYL236" s="77"/>
      <c r="JYM236" s="77"/>
      <c r="JYN236" s="77"/>
      <c r="JYO236" s="77"/>
      <c r="JYP236" s="77"/>
      <c r="JYQ236" s="77"/>
      <c r="JYR236" s="77"/>
      <c r="JYS236" s="77"/>
      <c r="JYT236" s="77"/>
      <c r="JYU236" s="77"/>
      <c r="JYV236" s="77"/>
      <c r="JYW236" s="77"/>
      <c r="JYX236" s="77"/>
      <c r="JYY236" s="77"/>
      <c r="JYZ236" s="77"/>
      <c r="JZA236" s="77"/>
      <c r="JZB236" s="77"/>
      <c r="JZC236" s="77"/>
      <c r="JZD236" s="77"/>
      <c r="JZE236" s="77"/>
      <c r="JZF236" s="77"/>
      <c r="JZG236" s="77"/>
      <c r="JZH236" s="77"/>
      <c r="JZI236" s="77"/>
      <c r="JZJ236" s="77"/>
      <c r="JZK236" s="77"/>
      <c r="JZL236" s="77"/>
      <c r="JZM236" s="77"/>
      <c r="JZN236" s="77"/>
      <c r="JZO236" s="77"/>
      <c r="JZP236" s="77"/>
      <c r="JZQ236" s="77"/>
      <c r="JZR236" s="77"/>
      <c r="JZS236" s="77"/>
      <c r="JZT236" s="77"/>
      <c r="JZU236" s="77"/>
      <c r="JZV236" s="77"/>
      <c r="JZW236" s="77"/>
      <c r="JZX236" s="77"/>
      <c r="JZY236" s="77"/>
      <c r="JZZ236" s="77"/>
      <c r="KAA236" s="77"/>
      <c r="KAB236" s="77"/>
      <c r="KAC236" s="77"/>
      <c r="KAD236" s="77"/>
      <c r="KAE236" s="77"/>
      <c r="KAF236" s="77"/>
      <c r="KAG236" s="77"/>
      <c r="KAH236" s="77"/>
      <c r="KAI236" s="77"/>
      <c r="KAJ236" s="77"/>
      <c r="KAK236" s="77"/>
      <c r="KAL236" s="77"/>
      <c r="KAM236" s="77"/>
      <c r="KAN236" s="77"/>
      <c r="KAO236" s="77"/>
      <c r="KAP236" s="77"/>
      <c r="KAQ236" s="77"/>
      <c r="KAR236" s="77"/>
      <c r="KAS236" s="77"/>
      <c r="KAT236" s="77"/>
      <c r="KAU236" s="77"/>
      <c r="KAV236" s="77"/>
      <c r="KAW236" s="77"/>
      <c r="KAX236" s="77"/>
      <c r="KAY236" s="77"/>
      <c r="KAZ236" s="77"/>
      <c r="KBA236" s="77"/>
      <c r="KBB236" s="77"/>
      <c r="KBC236" s="77"/>
      <c r="KBD236" s="77"/>
      <c r="KBE236" s="77"/>
      <c r="KBF236" s="77"/>
      <c r="KBG236" s="77"/>
      <c r="KBH236" s="77"/>
      <c r="KBI236" s="77"/>
      <c r="KBJ236" s="77"/>
      <c r="KBK236" s="77"/>
      <c r="KBL236" s="77"/>
      <c r="KBM236" s="77"/>
      <c r="KBN236" s="77"/>
      <c r="KBO236" s="77"/>
      <c r="KBP236" s="77"/>
      <c r="KBQ236" s="77"/>
      <c r="KBR236" s="77"/>
      <c r="KBS236" s="77"/>
      <c r="KBT236" s="77"/>
      <c r="KBU236" s="77"/>
      <c r="KBV236" s="77"/>
      <c r="KBW236" s="77"/>
      <c r="KBX236" s="77"/>
      <c r="KBY236" s="77"/>
      <c r="KBZ236" s="77"/>
      <c r="KCA236" s="77"/>
      <c r="KCB236" s="77"/>
      <c r="KCC236" s="77"/>
      <c r="KCD236" s="77"/>
      <c r="KCE236" s="77"/>
      <c r="KCF236" s="77"/>
      <c r="KCG236" s="77"/>
      <c r="KCH236" s="77"/>
      <c r="KCI236" s="77"/>
      <c r="KCJ236" s="77"/>
      <c r="KCK236" s="77"/>
      <c r="KCL236" s="77"/>
      <c r="KCM236" s="77"/>
      <c r="KCN236" s="77"/>
      <c r="KCO236" s="77"/>
      <c r="KCP236" s="77"/>
      <c r="KCQ236" s="77"/>
      <c r="KCR236" s="77"/>
      <c r="KCS236" s="77"/>
      <c r="KCT236" s="77"/>
      <c r="KCU236" s="77"/>
      <c r="KCV236" s="77"/>
      <c r="KCW236" s="77"/>
      <c r="KCX236" s="77"/>
      <c r="KCY236" s="77"/>
      <c r="KCZ236" s="77"/>
      <c r="KDA236" s="77"/>
      <c r="KDB236" s="77"/>
      <c r="KDC236" s="77"/>
      <c r="KDD236" s="77"/>
      <c r="KDE236" s="77"/>
      <c r="KDF236" s="77"/>
      <c r="KDG236" s="77"/>
      <c r="KDH236" s="77"/>
      <c r="KDI236" s="77"/>
      <c r="KDJ236" s="77"/>
      <c r="KDK236" s="77"/>
      <c r="KDL236" s="77"/>
      <c r="KDM236" s="77"/>
      <c r="KDN236" s="77"/>
      <c r="KDO236" s="77"/>
      <c r="KDP236" s="77"/>
      <c r="KDQ236" s="77"/>
      <c r="KDR236" s="77"/>
      <c r="KDS236" s="77"/>
      <c r="KDT236" s="77"/>
      <c r="KDU236" s="77"/>
      <c r="KDV236" s="77"/>
      <c r="KDW236" s="77"/>
      <c r="KDX236" s="77"/>
      <c r="KDY236" s="77"/>
      <c r="KDZ236" s="77"/>
      <c r="KEA236" s="77"/>
      <c r="KEB236" s="77"/>
      <c r="KEC236" s="77"/>
      <c r="KED236" s="77"/>
      <c r="KEE236" s="77"/>
      <c r="KEF236" s="77"/>
      <c r="KEG236" s="77"/>
      <c r="KEH236" s="77"/>
      <c r="KEI236" s="77"/>
      <c r="KEJ236" s="77"/>
      <c r="KEK236" s="77"/>
      <c r="KEL236" s="77"/>
      <c r="KEM236" s="77"/>
      <c r="KEN236" s="77"/>
      <c r="KEO236" s="77"/>
      <c r="KEP236" s="77"/>
      <c r="KEQ236" s="77"/>
      <c r="KER236" s="77"/>
      <c r="KES236" s="77"/>
      <c r="KET236" s="77"/>
      <c r="KEU236" s="77"/>
      <c r="KEV236" s="77"/>
      <c r="KEW236" s="77"/>
      <c r="KEX236" s="77"/>
      <c r="KEY236" s="77"/>
      <c r="KEZ236" s="77"/>
      <c r="KFA236" s="77"/>
      <c r="KFB236" s="77"/>
      <c r="KFC236" s="77"/>
      <c r="KFD236" s="77"/>
      <c r="KFE236" s="77"/>
      <c r="KFF236" s="77"/>
      <c r="KFG236" s="77"/>
      <c r="KFH236" s="77"/>
      <c r="KFI236" s="77"/>
      <c r="KFJ236" s="77"/>
      <c r="KFK236" s="77"/>
      <c r="KFL236" s="77"/>
      <c r="KFM236" s="77"/>
      <c r="KFN236" s="77"/>
      <c r="KFO236" s="77"/>
      <c r="KFP236" s="77"/>
      <c r="KFQ236" s="77"/>
      <c r="KFR236" s="77"/>
      <c r="KFS236" s="77"/>
      <c r="KFT236" s="77"/>
      <c r="KFU236" s="77"/>
      <c r="KFV236" s="77"/>
      <c r="KFW236" s="77"/>
      <c r="KFX236" s="77"/>
      <c r="KFY236" s="77"/>
      <c r="KFZ236" s="77"/>
      <c r="KGA236" s="77"/>
      <c r="KGB236" s="77"/>
      <c r="KGC236" s="77"/>
      <c r="KGD236" s="77"/>
      <c r="KGE236" s="77"/>
      <c r="KGF236" s="77"/>
      <c r="KGG236" s="77"/>
      <c r="KGH236" s="77"/>
      <c r="KGI236" s="77"/>
      <c r="KGJ236" s="77"/>
      <c r="KGK236" s="77"/>
      <c r="KGL236" s="77"/>
      <c r="KGM236" s="77"/>
      <c r="KGN236" s="77"/>
      <c r="KGO236" s="77"/>
      <c r="KGP236" s="77"/>
      <c r="KGQ236" s="77"/>
      <c r="KGR236" s="77"/>
      <c r="KGS236" s="77"/>
      <c r="KGT236" s="77"/>
      <c r="KGU236" s="77"/>
      <c r="KGV236" s="77"/>
      <c r="KGW236" s="77"/>
      <c r="KGX236" s="77"/>
      <c r="KGY236" s="77"/>
      <c r="KGZ236" s="77"/>
      <c r="KHA236" s="77"/>
      <c r="KHB236" s="77"/>
      <c r="KHC236" s="77"/>
      <c r="KHD236" s="77"/>
      <c r="KHE236" s="77"/>
      <c r="KHF236" s="77"/>
      <c r="KHG236" s="77"/>
      <c r="KHH236" s="77"/>
      <c r="KHI236" s="77"/>
      <c r="KHJ236" s="77"/>
      <c r="KHK236" s="77"/>
      <c r="KHL236" s="77"/>
      <c r="KHM236" s="77"/>
      <c r="KHN236" s="77"/>
      <c r="KHO236" s="77"/>
      <c r="KHP236" s="77"/>
      <c r="KHQ236" s="77"/>
      <c r="KHR236" s="77"/>
      <c r="KHS236" s="77"/>
      <c r="KHT236" s="77"/>
      <c r="KHU236" s="77"/>
      <c r="KHV236" s="77"/>
      <c r="KHW236" s="77"/>
      <c r="KHX236" s="77"/>
      <c r="KHY236" s="77"/>
      <c r="KHZ236" s="77"/>
      <c r="KIA236" s="77"/>
      <c r="KIB236" s="77"/>
      <c r="KIC236" s="77"/>
      <c r="KID236" s="77"/>
      <c r="KIE236" s="77"/>
      <c r="KIF236" s="77"/>
      <c r="KIG236" s="77"/>
      <c r="KIH236" s="77"/>
      <c r="KII236" s="77"/>
      <c r="KIJ236" s="77"/>
      <c r="KIK236" s="77"/>
      <c r="KIL236" s="77"/>
      <c r="KIM236" s="77"/>
      <c r="KIN236" s="77"/>
      <c r="KIO236" s="77"/>
      <c r="KIP236" s="77"/>
      <c r="KIQ236" s="77"/>
      <c r="KIR236" s="77"/>
      <c r="KIS236" s="77"/>
      <c r="KIT236" s="77"/>
      <c r="KIU236" s="77"/>
      <c r="KIV236" s="77"/>
      <c r="KIW236" s="77"/>
      <c r="KIX236" s="77"/>
      <c r="KIY236" s="77"/>
      <c r="KIZ236" s="77"/>
      <c r="KJA236" s="77"/>
      <c r="KJB236" s="77"/>
      <c r="KJC236" s="77"/>
      <c r="KJD236" s="77"/>
      <c r="KJE236" s="77"/>
      <c r="KJF236" s="77"/>
      <c r="KJG236" s="77"/>
      <c r="KJH236" s="77"/>
      <c r="KJI236" s="77"/>
      <c r="KJJ236" s="77"/>
      <c r="KJK236" s="77"/>
      <c r="KJL236" s="77"/>
      <c r="KJM236" s="77"/>
      <c r="KJN236" s="77"/>
      <c r="KJO236" s="77"/>
      <c r="KJP236" s="77"/>
      <c r="KJQ236" s="77"/>
      <c r="KJR236" s="77"/>
      <c r="KJS236" s="77"/>
      <c r="KJT236" s="77"/>
      <c r="KJU236" s="77"/>
      <c r="KJV236" s="77"/>
      <c r="KJW236" s="77"/>
      <c r="KJX236" s="77"/>
      <c r="KJY236" s="77"/>
      <c r="KJZ236" s="77"/>
      <c r="KKA236" s="77"/>
      <c r="KKB236" s="77"/>
      <c r="KKC236" s="77"/>
      <c r="KKD236" s="77"/>
      <c r="KKE236" s="77"/>
      <c r="KKF236" s="77"/>
      <c r="KKG236" s="77"/>
      <c r="KKH236" s="77"/>
      <c r="KKI236" s="77"/>
      <c r="KKJ236" s="77"/>
      <c r="KKK236" s="77"/>
      <c r="KKL236" s="77"/>
      <c r="KKM236" s="77"/>
      <c r="KKN236" s="77"/>
      <c r="KKO236" s="77"/>
      <c r="KKP236" s="77"/>
      <c r="KKQ236" s="77"/>
      <c r="KKR236" s="77"/>
      <c r="KKS236" s="77"/>
      <c r="KKT236" s="77"/>
      <c r="KKU236" s="77"/>
      <c r="KKV236" s="77"/>
      <c r="KKW236" s="77"/>
      <c r="KKX236" s="77"/>
      <c r="KKY236" s="77"/>
      <c r="KKZ236" s="77"/>
      <c r="KLA236" s="77"/>
      <c r="KLB236" s="77"/>
      <c r="KLC236" s="77"/>
      <c r="KLD236" s="77"/>
      <c r="KLE236" s="77"/>
      <c r="KLF236" s="77"/>
      <c r="KLG236" s="77"/>
      <c r="KLH236" s="77"/>
      <c r="KLI236" s="77"/>
      <c r="KLJ236" s="77"/>
      <c r="KLK236" s="77"/>
      <c r="KLL236" s="77"/>
      <c r="KLM236" s="77"/>
      <c r="KLN236" s="77"/>
      <c r="KLO236" s="77"/>
      <c r="KLP236" s="77"/>
      <c r="KLQ236" s="77"/>
      <c r="KLR236" s="77"/>
      <c r="KLS236" s="77"/>
      <c r="KLT236" s="77"/>
      <c r="KLU236" s="77"/>
      <c r="KLV236" s="77"/>
      <c r="KLW236" s="77"/>
      <c r="KLX236" s="77"/>
      <c r="KLY236" s="77"/>
      <c r="KLZ236" s="77"/>
      <c r="KMA236" s="77"/>
      <c r="KMB236" s="77"/>
      <c r="KMC236" s="77"/>
      <c r="KMD236" s="77"/>
      <c r="KME236" s="77"/>
      <c r="KMF236" s="77"/>
      <c r="KMG236" s="77"/>
      <c r="KMH236" s="77"/>
      <c r="KMI236" s="77"/>
      <c r="KMJ236" s="77"/>
      <c r="KMK236" s="77"/>
      <c r="KML236" s="77"/>
      <c r="KMM236" s="77"/>
      <c r="KMN236" s="77"/>
      <c r="KMO236" s="77"/>
      <c r="KMP236" s="77"/>
      <c r="KMQ236" s="77"/>
      <c r="KMR236" s="77"/>
      <c r="KMS236" s="77"/>
      <c r="KMT236" s="77"/>
      <c r="KMU236" s="77"/>
      <c r="KMV236" s="77"/>
      <c r="KMW236" s="77"/>
      <c r="KMX236" s="77"/>
      <c r="KMY236" s="77"/>
      <c r="KMZ236" s="77"/>
      <c r="KNA236" s="77"/>
      <c r="KNB236" s="77"/>
      <c r="KNC236" s="77"/>
      <c r="KND236" s="77"/>
      <c r="KNE236" s="77"/>
      <c r="KNF236" s="77"/>
      <c r="KNG236" s="77"/>
      <c r="KNH236" s="77"/>
      <c r="KNI236" s="77"/>
      <c r="KNJ236" s="77"/>
      <c r="KNK236" s="77"/>
      <c r="KNL236" s="77"/>
      <c r="KNM236" s="77"/>
      <c r="KNN236" s="77"/>
      <c r="KNO236" s="77"/>
      <c r="KNP236" s="77"/>
      <c r="KNQ236" s="77"/>
      <c r="KNR236" s="77"/>
      <c r="KNS236" s="77"/>
      <c r="KNT236" s="77"/>
      <c r="KNU236" s="77"/>
      <c r="KNV236" s="77"/>
      <c r="KNW236" s="77"/>
      <c r="KNX236" s="77"/>
      <c r="KNY236" s="77"/>
      <c r="KNZ236" s="77"/>
      <c r="KOA236" s="77"/>
      <c r="KOB236" s="77"/>
      <c r="KOC236" s="77"/>
      <c r="KOD236" s="77"/>
      <c r="KOE236" s="77"/>
      <c r="KOF236" s="77"/>
      <c r="KOG236" s="77"/>
      <c r="KOH236" s="77"/>
      <c r="KOI236" s="77"/>
      <c r="KOJ236" s="77"/>
      <c r="KOK236" s="77"/>
      <c r="KOL236" s="77"/>
      <c r="KOM236" s="77"/>
      <c r="KON236" s="77"/>
      <c r="KOO236" s="77"/>
      <c r="KOP236" s="77"/>
      <c r="KOQ236" s="77"/>
      <c r="KOR236" s="77"/>
      <c r="KOS236" s="77"/>
      <c r="KOT236" s="77"/>
      <c r="KOU236" s="77"/>
      <c r="KOV236" s="77"/>
      <c r="KOW236" s="77"/>
      <c r="KOX236" s="77"/>
      <c r="KOY236" s="77"/>
      <c r="KOZ236" s="77"/>
      <c r="KPA236" s="77"/>
      <c r="KPB236" s="77"/>
      <c r="KPC236" s="77"/>
      <c r="KPD236" s="77"/>
      <c r="KPE236" s="77"/>
      <c r="KPF236" s="77"/>
      <c r="KPG236" s="77"/>
      <c r="KPH236" s="77"/>
      <c r="KPI236" s="77"/>
      <c r="KPJ236" s="77"/>
      <c r="KPK236" s="77"/>
      <c r="KPL236" s="77"/>
      <c r="KPM236" s="77"/>
      <c r="KPN236" s="77"/>
      <c r="KPO236" s="77"/>
      <c r="KPP236" s="77"/>
      <c r="KPQ236" s="77"/>
      <c r="KPR236" s="77"/>
      <c r="KPS236" s="77"/>
      <c r="KPT236" s="77"/>
      <c r="KPU236" s="77"/>
      <c r="KPV236" s="77"/>
      <c r="KPW236" s="77"/>
      <c r="KPX236" s="77"/>
      <c r="KPY236" s="77"/>
      <c r="KPZ236" s="77"/>
      <c r="KQA236" s="77"/>
      <c r="KQB236" s="77"/>
      <c r="KQC236" s="77"/>
      <c r="KQD236" s="77"/>
      <c r="KQE236" s="77"/>
      <c r="KQF236" s="77"/>
      <c r="KQG236" s="77"/>
      <c r="KQH236" s="77"/>
      <c r="KQI236" s="77"/>
      <c r="KQJ236" s="77"/>
      <c r="KQK236" s="77"/>
      <c r="KQL236" s="77"/>
      <c r="KQM236" s="77"/>
      <c r="KQN236" s="77"/>
      <c r="KQO236" s="77"/>
      <c r="KQP236" s="77"/>
      <c r="KQQ236" s="77"/>
      <c r="KQR236" s="77"/>
      <c r="KQS236" s="77"/>
      <c r="KQT236" s="77"/>
      <c r="KQU236" s="77"/>
      <c r="KQV236" s="77"/>
      <c r="KQW236" s="77"/>
      <c r="KQX236" s="77"/>
      <c r="KQY236" s="77"/>
      <c r="KQZ236" s="77"/>
      <c r="KRA236" s="77"/>
      <c r="KRB236" s="77"/>
      <c r="KRC236" s="77"/>
      <c r="KRD236" s="77"/>
      <c r="KRE236" s="77"/>
      <c r="KRF236" s="77"/>
      <c r="KRG236" s="77"/>
      <c r="KRH236" s="77"/>
      <c r="KRI236" s="77"/>
      <c r="KRJ236" s="77"/>
      <c r="KRK236" s="77"/>
      <c r="KRL236" s="77"/>
      <c r="KRM236" s="77"/>
      <c r="KRN236" s="77"/>
      <c r="KRO236" s="77"/>
      <c r="KRP236" s="77"/>
      <c r="KRQ236" s="77"/>
      <c r="KRR236" s="77"/>
      <c r="KRS236" s="77"/>
      <c r="KRT236" s="77"/>
      <c r="KRU236" s="77"/>
      <c r="KRV236" s="77"/>
      <c r="KRW236" s="77"/>
      <c r="KRX236" s="77"/>
      <c r="KRY236" s="77"/>
      <c r="KRZ236" s="77"/>
      <c r="KSA236" s="77"/>
      <c r="KSB236" s="77"/>
      <c r="KSC236" s="77"/>
      <c r="KSD236" s="77"/>
      <c r="KSE236" s="77"/>
      <c r="KSF236" s="77"/>
      <c r="KSG236" s="77"/>
      <c r="KSH236" s="77"/>
      <c r="KSI236" s="77"/>
      <c r="KSJ236" s="77"/>
      <c r="KSK236" s="77"/>
      <c r="KSL236" s="77"/>
      <c r="KSM236" s="77"/>
      <c r="KSN236" s="77"/>
      <c r="KSO236" s="77"/>
      <c r="KSP236" s="77"/>
      <c r="KSQ236" s="77"/>
      <c r="KSR236" s="77"/>
      <c r="KSS236" s="77"/>
      <c r="KST236" s="77"/>
      <c r="KSU236" s="77"/>
      <c r="KSV236" s="77"/>
      <c r="KSW236" s="77"/>
      <c r="KSX236" s="77"/>
      <c r="KSY236" s="77"/>
      <c r="KSZ236" s="77"/>
      <c r="KTA236" s="77"/>
      <c r="KTB236" s="77"/>
      <c r="KTC236" s="77"/>
      <c r="KTD236" s="77"/>
      <c r="KTE236" s="77"/>
      <c r="KTF236" s="77"/>
      <c r="KTG236" s="77"/>
      <c r="KTH236" s="77"/>
      <c r="KTI236" s="77"/>
      <c r="KTJ236" s="77"/>
      <c r="KTK236" s="77"/>
      <c r="KTL236" s="77"/>
      <c r="KTM236" s="77"/>
      <c r="KTN236" s="77"/>
      <c r="KTO236" s="77"/>
      <c r="KTP236" s="77"/>
      <c r="KTQ236" s="77"/>
      <c r="KTR236" s="77"/>
      <c r="KTS236" s="77"/>
      <c r="KTT236" s="77"/>
      <c r="KTU236" s="77"/>
      <c r="KTV236" s="77"/>
      <c r="KTW236" s="77"/>
      <c r="KTX236" s="77"/>
      <c r="KTY236" s="77"/>
      <c r="KTZ236" s="77"/>
      <c r="KUA236" s="77"/>
      <c r="KUB236" s="77"/>
      <c r="KUC236" s="77"/>
      <c r="KUD236" s="77"/>
      <c r="KUE236" s="77"/>
      <c r="KUF236" s="77"/>
      <c r="KUG236" s="77"/>
      <c r="KUH236" s="77"/>
      <c r="KUI236" s="77"/>
      <c r="KUJ236" s="77"/>
      <c r="KUK236" s="77"/>
      <c r="KUL236" s="77"/>
      <c r="KUM236" s="77"/>
      <c r="KUN236" s="77"/>
      <c r="KUO236" s="77"/>
      <c r="KUP236" s="77"/>
      <c r="KUQ236" s="77"/>
      <c r="KUR236" s="77"/>
      <c r="KUS236" s="77"/>
      <c r="KUT236" s="77"/>
      <c r="KUU236" s="77"/>
      <c r="KUV236" s="77"/>
      <c r="KUW236" s="77"/>
      <c r="KUX236" s="77"/>
      <c r="KUY236" s="77"/>
      <c r="KUZ236" s="77"/>
      <c r="KVA236" s="77"/>
      <c r="KVB236" s="77"/>
      <c r="KVC236" s="77"/>
      <c r="KVD236" s="77"/>
      <c r="KVE236" s="77"/>
      <c r="KVF236" s="77"/>
      <c r="KVG236" s="77"/>
      <c r="KVH236" s="77"/>
      <c r="KVI236" s="77"/>
      <c r="KVJ236" s="77"/>
      <c r="KVK236" s="77"/>
      <c r="KVL236" s="77"/>
      <c r="KVM236" s="77"/>
      <c r="KVN236" s="77"/>
      <c r="KVO236" s="77"/>
      <c r="KVP236" s="77"/>
      <c r="KVQ236" s="77"/>
      <c r="KVR236" s="77"/>
      <c r="KVS236" s="77"/>
      <c r="KVT236" s="77"/>
      <c r="KVU236" s="77"/>
      <c r="KVV236" s="77"/>
      <c r="KVW236" s="77"/>
      <c r="KVX236" s="77"/>
      <c r="KVY236" s="77"/>
      <c r="KVZ236" s="77"/>
      <c r="KWA236" s="77"/>
      <c r="KWB236" s="77"/>
      <c r="KWC236" s="77"/>
      <c r="KWD236" s="77"/>
      <c r="KWE236" s="77"/>
      <c r="KWF236" s="77"/>
      <c r="KWG236" s="77"/>
      <c r="KWH236" s="77"/>
      <c r="KWI236" s="77"/>
      <c r="KWJ236" s="77"/>
      <c r="KWK236" s="77"/>
      <c r="KWL236" s="77"/>
      <c r="KWM236" s="77"/>
      <c r="KWN236" s="77"/>
      <c r="KWO236" s="77"/>
      <c r="KWP236" s="77"/>
      <c r="KWQ236" s="77"/>
      <c r="KWR236" s="77"/>
      <c r="KWS236" s="77"/>
      <c r="KWT236" s="77"/>
      <c r="KWU236" s="77"/>
      <c r="KWV236" s="77"/>
      <c r="KWW236" s="77"/>
      <c r="KWX236" s="77"/>
      <c r="KWY236" s="77"/>
      <c r="KWZ236" s="77"/>
      <c r="KXA236" s="77"/>
      <c r="KXB236" s="77"/>
      <c r="KXC236" s="77"/>
      <c r="KXD236" s="77"/>
      <c r="KXE236" s="77"/>
      <c r="KXF236" s="77"/>
      <c r="KXG236" s="77"/>
      <c r="KXH236" s="77"/>
      <c r="KXI236" s="77"/>
      <c r="KXJ236" s="77"/>
      <c r="KXK236" s="77"/>
      <c r="KXL236" s="77"/>
      <c r="KXM236" s="77"/>
      <c r="KXN236" s="77"/>
      <c r="KXO236" s="77"/>
      <c r="KXP236" s="77"/>
      <c r="KXQ236" s="77"/>
      <c r="KXR236" s="77"/>
      <c r="KXS236" s="77"/>
      <c r="KXT236" s="77"/>
      <c r="KXU236" s="77"/>
      <c r="KXV236" s="77"/>
      <c r="KXW236" s="77"/>
      <c r="KXX236" s="77"/>
      <c r="KXY236" s="77"/>
      <c r="KXZ236" s="77"/>
      <c r="KYA236" s="77"/>
      <c r="KYB236" s="77"/>
      <c r="KYC236" s="77"/>
      <c r="KYD236" s="77"/>
      <c r="KYE236" s="77"/>
      <c r="KYF236" s="77"/>
      <c r="KYG236" s="77"/>
      <c r="KYH236" s="77"/>
      <c r="KYI236" s="77"/>
      <c r="KYJ236" s="77"/>
      <c r="KYK236" s="77"/>
      <c r="KYL236" s="77"/>
      <c r="KYM236" s="77"/>
      <c r="KYN236" s="77"/>
      <c r="KYO236" s="77"/>
      <c r="KYP236" s="77"/>
      <c r="KYQ236" s="77"/>
      <c r="KYR236" s="77"/>
      <c r="KYS236" s="77"/>
      <c r="KYT236" s="77"/>
      <c r="KYU236" s="77"/>
      <c r="KYV236" s="77"/>
      <c r="KYW236" s="77"/>
      <c r="KYX236" s="77"/>
      <c r="KYY236" s="77"/>
      <c r="KYZ236" s="77"/>
      <c r="KZA236" s="77"/>
      <c r="KZB236" s="77"/>
      <c r="KZC236" s="77"/>
      <c r="KZD236" s="77"/>
      <c r="KZE236" s="77"/>
      <c r="KZF236" s="77"/>
      <c r="KZG236" s="77"/>
      <c r="KZH236" s="77"/>
      <c r="KZI236" s="77"/>
      <c r="KZJ236" s="77"/>
      <c r="KZK236" s="77"/>
      <c r="KZL236" s="77"/>
      <c r="KZM236" s="77"/>
      <c r="KZN236" s="77"/>
      <c r="KZO236" s="77"/>
      <c r="KZP236" s="77"/>
      <c r="KZQ236" s="77"/>
      <c r="KZR236" s="77"/>
      <c r="KZS236" s="77"/>
      <c r="KZT236" s="77"/>
      <c r="KZU236" s="77"/>
      <c r="KZV236" s="77"/>
      <c r="KZW236" s="77"/>
      <c r="KZX236" s="77"/>
      <c r="KZY236" s="77"/>
      <c r="KZZ236" s="77"/>
      <c r="LAA236" s="77"/>
      <c r="LAB236" s="77"/>
      <c r="LAC236" s="77"/>
      <c r="LAD236" s="77"/>
      <c r="LAE236" s="77"/>
      <c r="LAF236" s="77"/>
      <c r="LAG236" s="77"/>
      <c r="LAH236" s="77"/>
      <c r="LAI236" s="77"/>
      <c r="LAJ236" s="77"/>
      <c r="LAK236" s="77"/>
      <c r="LAL236" s="77"/>
      <c r="LAM236" s="77"/>
      <c r="LAN236" s="77"/>
      <c r="LAO236" s="77"/>
      <c r="LAP236" s="77"/>
      <c r="LAQ236" s="77"/>
      <c r="LAR236" s="77"/>
      <c r="LAS236" s="77"/>
      <c r="LAT236" s="77"/>
      <c r="LAU236" s="77"/>
      <c r="LAV236" s="77"/>
      <c r="LAW236" s="77"/>
      <c r="LAX236" s="77"/>
      <c r="LAY236" s="77"/>
      <c r="LAZ236" s="77"/>
      <c r="LBA236" s="77"/>
      <c r="LBB236" s="77"/>
      <c r="LBC236" s="77"/>
      <c r="LBD236" s="77"/>
      <c r="LBE236" s="77"/>
      <c r="LBF236" s="77"/>
      <c r="LBG236" s="77"/>
      <c r="LBH236" s="77"/>
      <c r="LBI236" s="77"/>
      <c r="LBJ236" s="77"/>
      <c r="LBK236" s="77"/>
      <c r="LBL236" s="77"/>
      <c r="LBM236" s="77"/>
      <c r="LBN236" s="77"/>
      <c r="LBO236" s="77"/>
      <c r="LBP236" s="77"/>
      <c r="LBQ236" s="77"/>
      <c r="LBR236" s="77"/>
      <c r="LBS236" s="77"/>
      <c r="LBT236" s="77"/>
      <c r="LBU236" s="77"/>
      <c r="LBV236" s="77"/>
      <c r="LBW236" s="77"/>
      <c r="LBX236" s="77"/>
      <c r="LBY236" s="77"/>
      <c r="LBZ236" s="77"/>
      <c r="LCA236" s="77"/>
      <c r="LCB236" s="77"/>
      <c r="LCC236" s="77"/>
      <c r="LCD236" s="77"/>
      <c r="LCE236" s="77"/>
      <c r="LCF236" s="77"/>
      <c r="LCG236" s="77"/>
      <c r="LCH236" s="77"/>
      <c r="LCI236" s="77"/>
      <c r="LCJ236" s="77"/>
      <c r="LCK236" s="77"/>
      <c r="LCL236" s="77"/>
      <c r="LCM236" s="77"/>
      <c r="LCN236" s="77"/>
      <c r="LCO236" s="77"/>
      <c r="LCP236" s="77"/>
      <c r="LCQ236" s="77"/>
      <c r="LCR236" s="77"/>
      <c r="LCS236" s="77"/>
      <c r="LCT236" s="77"/>
      <c r="LCU236" s="77"/>
      <c r="LCV236" s="77"/>
      <c r="LCW236" s="77"/>
      <c r="LCX236" s="77"/>
      <c r="LCY236" s="77"/>
      <c r="LCZ236" s="77"/>
      <c r="LDA236" s="77"/>
      <c r="LDB236" s="77"/>
      <c r="LDC236" s="77"/>
      <c r="LDD236" s="77"/>
      <c r="LDE236" s="77"/>
      <c r="LDF236" s="77"/>
      <c r="LDG236" s="77"/>
      <c r="LDH236" s="77"/>
      <c r="LDI236" s="77"/>
      <c r="LDJ236" s="77"/>
      <c r="LDK236" s="77"/>
      <c r="LDL236" s="77"/>
      <c r="LDM236" s="77"/>
      <c r="LDN236" s="77"/>
      <c r="LDO236" s="77"/>
      <c r="LDP236" s="77"/>
      <c r="LDQ236" s="77"/>
      <c r="LDR236" s="77"/>
      <c r="LDS236" s="77"/>
      <c r="LDT236" s="77"/>
      <c r="LDU236" s="77"/>
      <c r="LDV236" s="77"/>
      <c r="LDW236" s="77"/>
      <c r="LDX236" s="77"/>
      <c r="LDY236" s="77"/>
      <c r="LDZ236" s="77"/>
      <c r="LEA236" s="77"/>
      <c r="LEB236" s="77"/>
      <c r="LEC236" s="77"/>
      <c r="LED236" s="77"/>
      <c r="LEE236" s="77"/>
      <c r="LEF236" s="77"/>
      <c r="LEG236" s="77"/>
      <c r="LEH236" s="77"/>
      <c r="LEI236" s="77"/>
      <c r="LEJ236" s="77"/>
      <c r="LEK236" s="77"/>
      <c r="LEL236" s="77"/>
      <c r="LEM236" s="77"/>
      <c r="LEN236" s="77"/>
      <c r="LEO236" s="77"/>
      <c r="LEP236" s="77"/>
      <c r="LEQ236" s="77"/>
      <c r="LER236" s="77"/>
      <c r="LES236" s="77"/>
      <c r="LET236" s="77"/>
      <c r="LEU236" s="77"/>
      <c r="LEV236" s="77"/>
      <c r="LEW236" s="77"/>
      <c r="LEX236" s="77"/>
      <c r="LEY236" s="77"/>
      <c r="LEZ236" s="77"/>
      <c r="LFA236" s="77"/>
      <c r="LFB236" s="77"/>
      <c r="LFC236" s="77"/>
      <c r="LFD236" s="77"/>
      <c r="LFE236" s="77"/>
      <c r="LFF236" s="77"/>
      <c r="LFG236" s="77"/>
      <c r="LFH236" s="77"/>
      <c r="LFI236" s="77"/>
      <c r="LFJ236" s="77"/>
      <c r="LFK236" s="77"/>
      <c r="LFL236" s="77"/>
      <c r="LFM236" s="77"/>
      <c r="LFN236" s="77"/>
      <c r="LFO236" s="77"/>
      <c r="LFP236" s="77"/>
      <c r="LFQ236" s="77"/>
      <c r="LFR236" s="77"/>
      <c r="LFS236" s="77"/>
      <c r="LFT236" s="77"/>
      <c r="LFU236" s="77"/>
      <c r="LFV236" s="77"/>
      <c r="LFW236" s="77"/>
      <c r="LFX236" s="77"/>
      <c r="LFY236" s="77"/>
      <c r="LFZ236" s="77"/>
      <c r="LGA236" s="77"/>
      <c r="LGB236" s="77"/>
      <c r="LGC236" s="77"/>
      <c r="LGD236" s="77"/>
      <c r="LGE236" s="77"/>
      <c r="LGF236" s="77"/>
      <c r="LGG236" s="77"/>
      <c r="LGH236" s="77"/>
      <c r="LGI236" s="77"/>
      <c r="LGJ236" s="77"/>
      <c r="LGK236" s="77"/>
      <c r="LGL236" s="77"/>
      <c r="LGM236" s="77"/>
      <c r="LGN236" s="77"/>
      <c r="LGO236" s="77"/>
      <c r="LGP236" s="77"/>
      <c r="LGQ236" s="77"/>
      <c r="LGR236" s="77"/>
      <c r="LGS236" s="77"/>
      <c r="LGT236" s="77"/>
      <c r="LGU236" s="77"/>
      <c r="LGV236" s="77"/>
      <c r="LGW236" s="77"/>
      <c r="LGX236" s="77"/>
      <c r="LGY236" s="77"/>
      <c r="LGZ236" s="77"/>
      <c r="LHA236" s="77"/>
      <c r="LHB236" s="77"/>
      <c r="LHC236" s="77"/>
      <c r="LHD236" s="77"/>
      <c r="LHE236" s="77"/>
      <c r="LHF236" s="77"/>
      <c r="LHG236" s="77"/>
      <c r="LHH236" s="77"/>
      <c r="LHI236" s="77"/>
      <c r="LHJ236" s="77"/>
      <c r="LHK236" s="77"/>
      <c r="LHL236" s="77"/>
      <c r="LHM236" s="77"/>
      <c r="LHN236" s="77"/>
      <c r="LHO236" s="77"/>
      <c r="LHP236" s="77"/>
      <c r="LHQ236" s="77"/>
      <c r="LHR236" s="77"/>
      <c r="LHS236" s="77"/>
      <c r="LHT236" s="77"/>
      <c r="LHU236" s="77"/>
      <c r="LHV236" s="77"/>
      <c r="LHW236" s="77"/>
      <c r="LHX236" s="77"/>
      <c r="LHY236" s="77"/>
      <c r="LHZ236" s="77"/>
      <c r="LIA236" s="77"/>
      <c r="LIB236" s="77"/>
      <c r="LIC236" s="77"/>
      <c r="LID236" s="77"/>
      <c r="LIE236" s="77"/>
      <c r="LIF236" s="77"/>
      <c r="LIG236" s="77"/>
      <c r="LIH236" s="77"/>
      <c r="LII236" s="77"/>
      <c r="LIJ236" s="77"/>
      <c r="LIK236" s="77"/>
      <c r="LIL236" s="77"/>
      <c r="LIM236" s="77"/>
      <c r="LIN236" s="77"/>
      <c r="LIO236" s="77"/>
      <c r="LIP236" s="77"/>
      <c r="LIQ236" s="77"/>
      <c r="LIR236" s="77"/>
      <c r="LIS236" s="77"/>
      <c r="LIT236" s="77"/>
      <c r="LIU236" s="77"/>
      <c r="LIV236" s="77"/>
      <c r="LIW236" s="77"/>
      <c r="LIX236" s="77"/>
      <c r="LIY236" s="77"/>
      <c r="LIZ236" s="77"/>
      <c r="LJA236" s="77"/>
      <c r="LJB236" s="77"/>
      <c r="LJC236" s="77"/>
      <c r="LJD236" s="77"/>
      <c r="LJE236" s="77"/>
      <c r="LJF236" s="77"/>
      <c r="LJG236" s="77"/>
      <c r="LJH236" s="77"/>
      <c r="LJI236" s="77"/>
      <c r="LJJ236" s="77"/>
      <c r="LJK236" s="77"/>
      <c r="LJL236" s="77"/>
      <c r="LJM236" s="77"/>
      <c r="LJN236" s="77"/>
      <c r="LJO236" s="77"/>
      <c r="LJP236" s="77"/>
      <c r="LJQ236" s="77"/>
      <c r="LJR236" s="77"/>
      <c r="LJS236" s="77"/>
      <c r="LJT236" s="77"/>
      <c r="LJU236" s="77"/>
      <c r="LJV236" s="77"/>
      <c r="LJW236" s="77"/>
      <c r="LJX236" s="77"/>
      <c r="LJY236" s="77"/>
      <c r="LJZ236" s="77"/>
      <c r="LKA236" s="77"/>
      <c r="LKB236" s="77"/>
      <c r="LKC236" s="77"/>
      <c r="LKD236" s="77"/>
      <c r="LKE236" s="77"/>
      <c r="LKF236" s="77"/>
      <c r="LKG236" s="77"/>
      <c r="LKH236" s="77"/>
      <c r="LKI236" s="77"/>
      <c r="LKJ236" s="77"/>
      <c r="LKK236" s="77"/>
      <c r="LKL236" s="77"/>
      <c r="LKM236" s="77"/>
      <c r="LKN236" s="77"/>
      <c r="LKO236" s="77"/>
      <c r="LKP236" s="77"/>
      <c r="LKQ236" s="77"/>
      <c r="LKR236" s="77"/>
      <c r="LKS236" s="77"/>
      <c r="LKT236" s="77"/>
      <c r="LKU236" s="77"/>
      <c r="LKV236" s="77"/>
      <c r="LKW236" s="77"/>
      <c r="LKX236" s="77"/>
      <c r="LKY236" s="77"/>
      <c r="LKZ236" s="77"/>
      <c r="LLA236" s="77"/>
      <c r="LLB236" s="77"/>
      <c r="LLC236" s="77"/>
      <c r="LLD236" s="77"/>
      <c r="LLE236" s="77"/>
      <c r="LLF236" s="77"/>
      <c r="LLG236" s="77"/>
      <c r="LLH236" s="77"/>
      <c r="LLI236" s="77"/>
      <c r="LLJ236" s="77"/>
      <c r="LLK236" s="77"/>
      <c r="LLL236" s="77"/>
      <c r="LLM236" s="77"/>
      <c r="LLN236" s="77"/>
      <c r="LLO236" s="77"/>
      <c r="LLP236" s="77"/>
      <c r="LLQ236" s="77"/>
      <c r="LLR236" s="77"/>
      <c r="LLS236" s="77"/>
      <c r="LLT236" s="77"/>
      <c r="LLU236" s="77"/>
      <c r="LLV236" s="77"/>
      <c r="LLW236" s="77"/>
      <c r="LLX236" s="77"/>
      <c r="LLY236" s="77"/>
      <c r="LLZ236" s="77"/>
      <c r="LMA236" s="77"/>
      <c r="LMB236" s="77"/>
      <c r="LMC236" s="77"/>
      <c r="LMD236" s="77"/>
      <c r="LME236" s="77"/>
      <c r="LMF236" s="77"/>
      <c r="LMG236" s="77"/>
      <c r="LMH236" s="77"/>
      <c r="LMI236" s="77"/>
      <c r="LMJ236" s="77"/>
      <c r="LMK236" s="77"/>
      <c r="LML236" s="77"/>
      <c r="LMM236" s="77"/>
      <c r="LMN236" s="77"/>
      <c r="LMO236" s="77"/>
      <c r="LMP236" s="77"/>
      <c r="LMQ236" s="77"/>
      <c r="LMR236" s="77"/>
      <c r="LMS236" s="77"/>
      <c r="LMT236" s="77"/>
      <c r="LMU236" s="77"/>
      <c r="LMV236" s="77"/>
      <c r="LMW236" s="77"/>
      <c r="LMX236" s="77"/>
      <c r="LMY236" s="77"/>
      <c r="LMZ236" s="77"/>
      <c r="LNA236" s="77"/>
      <c r="LNB236" s="77"/>
      <c r="LNC236" s="77"/>
      <c r="LND236" s="77"/>
      <c r="LNE236" s="77"/>
      <c r="LNF236" s="77"/>
      <c r="LNG236" s="77"/>
      <c r="LNH236" s="77"/>
      <c r="LNI236" s="77"/>
      <c r="LNJ236" s="77"/>
      <c r="LNK236" s="77"/>
      <c r="LNL236" s="77"/>
      <c r="LNM236" s="77"/>
      <c r="LNN236" s="77"/>
      <c r="LNO236" s="77"/>
      <c r="LNP236" s="77"/>
      <c r="LNQ236" s="77"/>
      <c r="LNR236" s="77"/>
      <c r="LNS236" s="77"/>
      <c r="LNT236" s="77"/>
      <c r="LNU236" s="77"/>
      <c r="LNV236" s="77"/>
      <c r="LNW236" s="77"/>
      <c r="LNX236" s="77"/>
      <c r="LNY236" s="77"/>
      <c r="LNZ236" s="77"/>
      <c r="LOA236" s="77"/>
      <c r="LOB236" s="77"/>
      <c r="LOC236" s="77"/>
      <c r="LOD236" s="77"/>
      <c r="LOE236" s="77"/>
      <c r="LOF236" s="77"/>
      <c r="LOG236" s="77"/>
      <c r="LOH236" s="77"/>
      <c r="LOI236" s="77"/>
      <c r="LOJ236" s="77"/>
      <c r="LOK236" s="77"/>
      <c r="LOL236" s="77"/>
      <c r="LOM236" s="77"/>
      <c r="LON236" s="77"/>
      <c r="LOO236" s="77"/>
      <c r="LOP236" s="77"/>
      <c r="LOQ236" s="77"/>
      <c r="LOR236" s="77"/>
      <c r="LOS236" s="77"/>
      <c r="LOT236" s="77"/>
      <c r="LOU236" s="77"/>
      <c r="LOV236" s="77"/>
      <c r="LOW236" s="77"/>
      <c r="LOX236" s="77"/>
      <c r="LOY236" s="77"/>
      <c r="LOZ236" s="77"/>
      <c r="LPA236" s="77"/>
      <c r="LPB236" s="77"/>
      <c r="LPC236" s="77"/>
      <c r="LPD236" s="77"/>
      <c r="LPE236" s="77"/>
      <c r="LPF236" s="77"/>
      <c r="LPG236" s="77"/>
      <c r="LPH236" s="77"/>
      <c r="LPI236" s="77"/>
      <c r="LPJ236" s="77"/>
      <c r="LPK236" s="77"/>
      <c r="LPL236" s="77"/>
      <c r="LPM236" s="77"/>
      <c r="LPN236" s="77"/>
      <c r="LPO236" s="77"/>
      <c r="LPP236" s="77"/>
      <c r="LPQ236" s="77"/>
      <c r="LPR236" s="77"/>
      <c r="LPS236" s="77"/>
      <c r="LPT236" s="77"/>
      <c r="LPU236" s="77"/>
      <c r="LPV236" s="77"/>
      <c r="LPW236" s="77"/>
      <c r="LPX236" s="77"/>
      <c r="LPY236" s="77"/>
      <c r="LPZ236" s="77"/>
      <c r="LQA236" s="77"/>
      <c r="LQB236" s="77"/>
      <c r="LQC236" s="77"/>
      <c r="LQD236" s="77"/>
      <c r="LQE236" s="77"/>
      <c r="LQF236" s="77"/>
      <c r="LQG236" s="77"/>
      <c r="LQH236" s="77"/>
      <c r="LQI236" s="77"/>
      <c r="LQJ236" s="77"/>
      <c r="LQK236" s="77"/>
      <c r="LQL236" s="77"/>
      <c r="LQM236" s="77"/>
      <c r="LQN236" s="77"/>
      <c r="LQO236" s="77"/>
      <c r="LQP236" s="77"/>
      <c r="LQQ236" s="77"/>
      <c r="LQR236" s="77"/>
      <c r="LQS236" s="77"/>
      <c r="LQT236" s="77"/>
      <c r="LQU236" s="77"/>
      <c r="LQV236" s="77"/>
      <c r="LQW236" s="77"/>
      <c r="LQX236" s="77"/>
      <c r="LQY236" s="77"/>
      <c r="LQZ236" s="77"/>
      <c r="LRA236" s="77"/>
      <c r="LRB236" s="77"/>
      <c r="LRC236" s="77"/>
      <c r="LRD236" s="77"/>
      <c r="LRE236" s="77"/>
      <c r="LRF236" s="77"/>
      <c r="LRG236" s="77"/>
      <c r="LRH236" s="77"/>
      <c r="LRI236" s="77"/>
      <c r="LRJ236" s="77"/>
      <c r="LRK236" s="77"/>
      <c r="LRL236" s="77"/>
      <c r="LRM236" s="77"/>
      <c r="LRN236" s="77"/>
      <c r="LRO236" s="77"/>
      <c r="LRP236" s="77"/>
      <c r="LRQ236" s="77"/>
      <c r="LRR236" s="77"/>
      <c r="LRS236" s="77"/>
      <c r="LRT236" s="77"/>
      <c r="LRU236" s="77"/>
      <c r="LRV236" s="77"/>
      <c r="LRW236" s="77"/>
      <c r="LRX236" s="77"/>
      <c r="LRY236" s="77"/>
      <c r="LRZ236" s="77"/>
      <c r="LSA236" s="77"/>
      <c r="LSB236" s="77"/>
      <c r="LSC236" s="77"/>
      <c r="LSD236" s="77"/>
      <c r="LSE236" s="77"/>
      <c r="LSF236" s="77"/>
      <c r="LSG236" s="77"/>
      <c r="LSH236" s="77"/>
      <c r="LSI236" s="77"/>
      <c r="LSJ236" s="77"/>
      <c r="LSK236" s="77"/>
      <c r="LSL236" s="77"/>
      <c r="LSM236" s="77"/>
      <c r="LSN236" s="77"/>
      <c r="LSO236" s="77"/>
      <c r="LSP236" s="77"/>
      <c r="LSQ236" s="77"/>
      <c r="LSR236" s="77"/>
      <c r="LSS236" s="77"/>
      <c r="LST236" s="77"/>
      <c r="LSU236" s="77"/>
      <c r="LSV236" s="77"/>
      <c r="LSW236" s="77"/>
      <c r="LSX236" s="77"/>
      <c r="LSY236" s="77"/>
      <c r="LSZ236" s="77"/>
      <c r="LTA236" s="77"/>
      <c r="LTB236" s="77"/>
      <c r="LTC236" s="77"/>
      <c r="LTD236" s="77"/>
      <c r="LTE236" s="77"/>
      <c r="LTF236" s="77"/>
      <c r="LTG236" s="77"/>
      <c r="LTH236" s="77"/>
      <c r="LTI236" s="77"/>
      <c r="LTJ236" s="77"/>
      <c r="LTK236" s="77"/>
      <c r="LTL236" s="77"/>
      <c r="LTM236" s="77"/>
      <c r="LTN236" s="77"/>
      <c r="LTO236" s="77"/>
      <c r="LTP236" s="77"/>
      <c r="LTQ236" s="77"/>
      <c r="LTR236" s="77"/>
      <c r="LTS236" s="77"/>
      <c r="LTT236" s="77"/>
      <c r="LTU236" s="77"/>
      <c r="LTV236" s="77"/>
      <c r="LTW236" s="77"/>
      <c r="LTX236" s="77"/>
      <c r="LTY236" s="77"/>
      <c r="LTZ236" s="77"/>
      <c r="LUA236" s="77"/>
      <c r="LUB236" s="77"/>
      <c r="LUC236" s="77"/>
      <c r="LUD236" s="77"/>
      <c r="LUE236" s="77"/>
      <c r="LUF236" s="77"/>
      <c r="LUG236" s="77"/>
      <c r="LUH236" s="77"/>
      <c r="LUI236" s="77"/>
      <c r="LUJ236" s="77"/>
      <c r="LUK236" s="77"/>
      <c r="LUL236" s="77"/>
      <c r="LUM236" s="77"/>
      <c r="LUN236" s="77"/>
      <c r="LUO236" s="77"/>
      <c r="LUP236" s="77"/>
      <c r="LUQ236" s="77"/>
      <c r="LUR236" s="77"/>
      <c r="LUS236" s="77"/>
      <c r="LUT236" s="77"/>
      <c r="LUU236" s="77"/>
      <c r="LUV236" s="77"/>
      <c r="LUW236" s="77"/>
      <c r="LUX236" s="77"/>
      <c r="LUY236" s="77"/>
      <c r="LUZ236" s="77"/>
      <c r="LVA236" s="77"/>
      <c r="LVB236" s="77"/>
      <c r="LVC236" s="77"/>
      <c r="LVD236" s="77"/>
      <c r="LVE236" s="77"/>
      <c r="LVF236" s="77"/>
      <c r="LVG236" s="77"/>
      <c r="LVH236" s="77"/>
      <c r="LVI236" s="77"/>
      <c r="LVJ236" s="77"/>
      <c r="LVK236" s="77"/>
      <c r="LVL236" s="77"/>
      <c r="LVM236" s="77"/>
      <c r="LVN236" s="77"/>
      <c r="LVO236" s="77"/>
      <c r="LVP236" s="77"/>
      <c r="LVQ236" s="77"/>
      <c r="LVR236" s="77"/>
      <c r="LVS236" s="77"/>
      <c r="LVT236" s="77"/>
      <c r="LVU236" s="77"/>
      <c r="LVV236" s="77"/>
      <c r="LVW236" s="77"/>
      <c r="LVX236" s="77"/>
      <c r="LVY236" s="77"/>
      <c r="LVZ236" s="77"/>
      <c r="LWA236" s="77"/>
      <c r="LWB236" s="77"/>
      <c r="LWC236" s="77"/>
      <c r="LWD236" s="77"/>
      <c r="LWE236" s="77"/>
      <c r="LWF236" s="77"/>
      <c r="LWG236" s="77"/>
      <c r="LWH236" s="77"/>
      <c r="LWI236" s="77"/>
      <c r="LWJ236" s="77"/>
      <c r="LWK236" s="77"/>
      <c r="LWL236" s="77"/>
      <c r="LWM236" s="77"/>
      <c r="LWN236" s="77"/>
      <c r="LWO236" s="77"/>
      <c r="LWP236" s="77"/>
      <c r="LWQ236" s="77"/>
      <c r="LWR236" s="77"/>
      <c r="LWS236" s="77"/>
      <c r="LWT236" s="77"/>
      <c r="LWU236" s="77"/>
      <c r="LWV236" s="77"/>
      <c r="LWW236" s="77"/>
      <c r="LWX236" s="77"/>
      <c r="LWY236" s="77"/>
      <c r="LWZ236" s="77"/>
      <c r="LXA236" s="77"/>
      <c r="LXB236" s="77"/>
      <c r="LXC236" s="77"/>
      <c r="LXD236" s="77"/>
      <c r="LXE236" s="77"/>
      <c r="LXF236" s="77"/>
      <c r="LXG236" s="77"/>
      <c r="LXH236" s="77"/>
      <c r="LXI236" s="77"/>
      <c r="LXJ236" s="77"/>
      <c r="LXK236" s="77"/>
      <c r="LXL236" s="77"/>
      <c r="LXM236" s="77"/>
      <c r="LXN236" s="77"/>
      <c r="LXO236" s="77"/>
      <c r="LXP236" s="77"/>
      <c r="LXQ236" s="77"/>
      <c r="LXR236" s="77"/>
      <c r="LXS236" s="77"/>
      <c r="LXT236" s="77"/>
      <c r="LXU236" s="77"/>
      <c r="LXV236" s="77"/>
      <c r="LXW236" s="77"/>
      <c r="LXX236" s="77"/>
      <c r="LXY236" s="77"/>
      <c r="LXZ236" s="77"/>
      <c r="LYA236" s="77"/>
      <c r="LYB236" s="77"/>
      <c r="LYC236" s="77"/>
      <c r="LYD236" s="77"/>
      <c r="LYE236" s="77"/>
      <c r="LYF236" s="77"/>
      <c r="LYG236" s="77"/>
      <c r="LYH236" s="77"/>
      <c r="LYI236" s="77"/>
      <c r="LYJ236" s="77"/>
      <c r="LYK236" s="77"/>
      <c r="LYL236" s="77"/>
      <c r="LYM236" s="77"/>
      <c r="LYN236" s="77"/>
      <c r="LYO236" s="77"/>
      <c r="LYP236" s="77"/>
      <c r="LYQ236" s="77"/>
      <c r="LYR236" s="77"/>
      <c r="LYS236" s="77"/>
      <c r="LYT236" s="77"/>
      <c r="LYU236" s="77"/>
      <c r="LYV236" s="77"/>
      <c r="LYW236" s="77"/>
      <c r="LYX236" s="77"/>
      <c r="LYY236" s="77"/>
      <c r="LYZ236" s="77"/>
      <c r="LZA236" s="77"/>
      <c r="LZB236" s="77"/>
      <c r="LZC236" s="77"/>
      <c r="LZD236" s="77"/>
      <c r="LZE236" s="77"/>
      <c r="LZF236" s="77"/>
      <c r="LZG236" s="77"/>
      <c r="LZH236" s="77"/>
      <c r="LZI236" s="77"/>
      <c r="LZJ236" s="77"/>
      <c r="LZK236" s="77"/>
      <c r="LZL236" s="77"/>
      <c r="LZM236" s="77"/>
      <c r="LZN236" s="77"/>
      <c r="LZO236" s="77"/>
      <c r="LZP236" s="77"/>
      <c r="LZQ236" s="77"/>
      <c r="LZR236" s="77"/>
      <c r="LZS236" s="77"/>
      <c r="LZT236" s="77"/>
      <c r="LZU236" s="77"/>
      <c r="LZV236" s="77"/>
      <c r="LZW236" s="77"/>
      <c r="LZX236" s="77"/>
      <c r="LZY236" s="77"/>
      <c r="LZZ236" s="77"/>
      <c r="MAA236" s="77"/>
      <c r="MAB236" s="77"/>
      <c r="MAC236" s="77"/>
      <c r="MAD236" s="77"/>
      <c r="MAE236" s="77"/>
      <c r="MAF236" s="77"/>
      <c r="MAG236" s="77"/>
      <c r="MAH236" s="77"/>
      <c r="MAI236" s="77"/>
      <c r="MAJ236" s="77"/>
      <c r="MAK236" s="77"/>
      <c r="MAL236" s="77"/>
      <c r="MAM236" s="77"/>
      <c r="MAN236" s="77"/>
      <c r="MAO236" s="77"/>
      <c r="MAP236" s="77"/>
      <c r="MAQ236" s="77"/>
      <c r="MAR236" s="77"/>
      <c r="MAS236" s="77"/>
      <c r="MAT236" s="77"/>
      <c r="MAU236" s="77"/>
      <c r="MAV236" s="77"/>
      <c r="MAW236" s="77"/>
      <c r="MAX236" s="77"/>
      <c r="MAY236" s="77"/>
      <c r="MAZ236" s="77"/>
      <c r="MBA236" s="77"/>
      <c r="MBB236" s="77"/>
      <c r="MBC236" s="77"/>
      <c r="MBD236" s="77"/>
      <c r="MBE236" s="77"/>
      <c r="MBF236" s="77"/>
      <c r="MBG236" s="77"/>
      <c r="MBH236" s="77"/>
      <c r="MBI236" s="77"/>
      <c r="MBJ236" s="77"/>
      <c r="MBK236" s="77"/>
      <c r="MBL236" s="77"/>
      <c r="MBM236" s="77"/>
      <c r="MBN236" s="77"/>
      <c r="MBO236" s="77"/>
      <c r="MBP236" s="77"/>
      <c r="MBQ236" s="77"/>
      <c r="MBR236" s="77"/>
      <c r="MBS236" s="77"/>
      <c r="MBT236" s="77"/>
      <c r="MBU236" s="77"/>
      <c r="MBV236" s="77"/>
      <c r="MBW236" s="77"/>
      <c r="MBX236" s="77"/>
      <c r="MBY236" s="77"/>
      <c r="MBZ236" s="77"/>
      <c r="MCA236" s="77"/>
      <c r="MCB236" s="77"/>
      <c r="MCC236" s="77"/>
      <c r="MCD236" s="77"/>
      <c r="MCE236" s="77"/>
      <c r="MCF236" s="77"/>
      <c r="MCG236" s="77"/>
      <c r="MCH236" s="77"/>
      <c r="MCI236" s="77"/>
      <c r="MCJ236" s="77"/>
      <c r="MCK236" s="77"/>
      <c r="MCL236" s="77"/>
      <c r="MCM236" s="77"/>
      <c r="MCN236" s="77"/>
      <c r="MCO236" s="77"/>
      <c r="MCP236" s="77"/>
      <c r="MCQ236" s="77"/>
      <c r="MCR236" s="77"/>
      <c r="MCS236" s="77"/>
      <c r="MCT236" s="77"/>
      <c r="MCU236" s="77"/>
      <c r="MCV236" s="77"/>
      <c r="MCW236" s="77"/>
      <c r="MCX236" s="77"/>
      <c r="MCY236" s="77"/>
      <c r="MCZ236" s="77"/>
      <c r="MDA236" s="77"/>
      <c r="MDB236" s="77"/>
      <c r="MDC236" s="77"/>
      <c r="MDD236" s="77"/>
      <c r="MDE236" s="77"/>
      <c r="MDF236" s="77"/>
      <c r="MDG236" s="77"/>
      <c r="MDH236" s="77"/>
      <c r="MDI236" s="77"/>
      <c r="MDJ236" s="77"/>
      <c r="MDK236" s="77"/>
      <c r="MDL236" s="77"/>
      <c r="MDM236" s="77"/>
      <c r="MDN236" s="77"/>
      <c r="MDO236" s="77"/>
      <c r="MDP236" s="77"/>
      <c r="MDQ236" s="77"/>
      <c r="MDR236" s="77"/>
      <c r="MDS236" s="77"/>
      <c r="MDT236" s="77"/>
      <c r="MDU236" s="77"/>
      <c r="MDV236" s="77"/>
      <c r="MDW236" s="77"/>
      <c r="MDX236" s="77"/>
      <c r="MDY236" s="77"/>
      <c r="MDZ236" s="77"/>
      <c r="MEA236" s="77"/>
      <c r="MEB236" s="77"/>
      <c r="MEC236" s="77"/>
      <c r="MED236" s="77"/>
      <c r="MEE236" s="77"/>
      <c r="MEF236" s="77"/>
      <c r="MEG236" s="77"/>
      <c r="MEH236" s="77"/>
      <c r="MEI236" s="77"/>
      <c r="MEJ236" s="77"/>
      <c r="MEK236" s="77"/>
      <c r="MEL236" s="77"/>
      <c r="MEM236" s="77"/>
      <c r="MEN236" s="77"/>
      <c r="MEO236" s="77"/>
      <c r="MEP236" s="77"/>
      <c r="MEQ236" s="77"/>
      <c r="MER236" s="77"/>
      <c r="MES236" s="77"/>
      <c r="MET236" s="77"/>
      <c r="MEU236" s="77"/>
      <c r="MEV236" s="77"/>
      <c r="MEW236" s="77"/>
      <c r="MEX236" s="77"/>
      <c r="MEY236" s="77"/>
      <c r="MEZ236" s="77"/>
      <c r="MFA236" s="77"/>
      <c r="MFB236" s="77"/>
      <c r="MFC236" s="77"/>
      <c r="MFD236" s="77"/>
      <c r="MFE236" s="77"/>
      <c r="MFF236" s="77"/>
      <c r="MFG236" s="77"/>
      <c r="MFH236" s="77"/>
      <c r="MFI236" s="77"/>
      <c r="MFJ236" s="77"/>
      <c r="MFK236" s="77"/>
      <c r="MFL236" s="77"/>
      <c r="MFM236" s="77"/>
      <c r="MFN236" s="77"/>
      <c r="MFO236" s="77"/>
      <c r="MFP236" s="77"/>
      <c r="MFQ236" s="77"/>
      <c r="MFR236" s="77"/>
      <c r="MFS236" s="77"/>
      <c r="MFT236" s="77"/>
      <c r="MFU236" s="77"/>
      <c r="MFV236" s="77"/>
      <c r="MFW236" s="77"/>
      <c r="MFX236" s="77"/>
      <c r="MFY236" s="77"/>
      <c r="MFZ236" s="77"/>
      <c r="MGA236" s="77"/>
      <c r="MGB236" s="77"/>
      <c r="MGC236" s="77"/>
      <c r="MGD236" s="77"/>
      <c r="MGE236" s="77"/>
      <c r="MGF236" s="77"/>
      <c r="MGG236" s="77"/>
      <c r="MGH236" s="77"/>
      <c r="MGI236" s="77"/>
      <c r="MGJ236" s="77"/>
      <c r="MGK236" s="77"/>
      <c r="MGL236" s="77"/>
      <c r="MGM236" s="77"/>
      <c r="MGN236" s="77"/>
      <c r="MGO236" s="77"/>
      <c r="MGP236" s="77"/>
      <c r="MGQ236" s="77"/>
      <c r="MGR236" s="77"/>
      <c r="MGS236" s="77"/>
      <c r="MGT236" s="77"/>
      <c r="MGU236" s="77"/>
      <c r="MGV236" s="77"/>
      <c r="MGW236" s="77"/>
      <c r="MGX236" s="77"/>
      <c r="MGY236" s="77"/>
      <c r="MGZ236" s="77"/>
      <c r="MHA236" s="77"/>
      <c r="MHB236" s="77"/>
      <c r="MHC236" s="77"/>
      <c r="MHD236" s="77"/>
      <c r="MHE236" s="77"/>
      <c r="MHF236" s="77"/>
      <c r="MHG236" s="77"/>
      <c r="MHH236" s="77"/>
      <c r="MHI236" s="77"/>
      <c r="MHJ236" s="77"/>
      <c r="MHK236" s="77"/>
      <c r="MHL236" s="77"/>
      <c r="MHM236" s="77"/>
      <c r="MHN236" s="77"/>
      <c r="MHO236" s="77"/>
      <c r="MHP236" s="77"/>
      <c r="MHQ236" s="77"/>
      <c r="MHR236" s="77"/>
      <c r="MHS236" s="77"/>
      <c r="MHT236" s="77"/>
      <c r="MHU236" s="77"/>
      <c r="MHV236" s="77"/>
      <c r="MHW236" s="77"/>
      <c r="MHX236" s="77"/>
      <c r="MHY236" s="77"/>
      <c r="MHZ236" s="77"/>
      <c r="MIA236" s="77"/>
      <c r="MIB236" s="77"/>
      <c r="MIC236" s="77"/>
      <c r="MID236" s="77"/>
      <c r="MIE236" s="77"/>
      <c r="MIF236" s="77"/>
      <c r="MIG236" s="77"/>
      <c r="MIH236" s="77"/>
      <c r="MII236" s="77"/>
      <c r="MIJ236" s="77"/>
      <c r="MIK236" s="77"/>
      <c r="MIL236" s="77"/>
      <c r="MIM236" s="77"/>
      <c r="MIN236" s="77"/>
      <c r="MIO236" s="77"/>
      <c r="MIP236" s="77"/>
      <c r="MIQ236" s="77"/>
      <c r="MIR236" s="77"/>
      <c r="MIS236" s="77"/>
      <c r="MIT236" s="77"/>
      <c r="MIU236" s="77"/>
      <c r="MIV236" s="77"/>
      <c r="MIW236" s="77"/>
      <c r="MIX236" s="77"/>
      <c r="MIY236" s="77"/>
      <c r="MIZ236" s="77"/>
      <c r="MJA236" s="77"/>
      <c r="MJB236" s="77"/>
      <c r="MJC236" s="77"/>
      <c r="MJD236" s="77"/>
      <c r="MJE236" s="77"/>
      <c r="MJF236" s="77"/>
      <c r="MJG236" s="77"/>
      <c r="MJH236" s="77"/>
      <c r="MJI236" s="77"/>
      <c r="MJJ236" s="77"/>
      <c r="MJK236" s="77"/>
      <c r="MJL236" s="77"/>
      <c r="MJM236" s="77"/>
      <c r="MJN236" s="77"/>
      <c r="MJO236" s="77"/>
      <c r="MJP236" s="77"/>
      <c r="MJQ236" s="77"/>
      <c r="MJR236" s="77"/>
      <c r="MJS236" s="77"/>
      <c r="MJT236" s="77"/>
      <c r="MJU236" s="77"/>
      <c r="MJV236" s="77"/>
      <c r="MJW236" s="77"/>
      <c r="MJX236" s="77"/>
      <c r="MJY236" s="77"/>
      <c r="MJZ236" s="77"/>
      <c r="MKA236" s="77"/>
      <c r="MKB236" s="77"/>
      <c r="MKC236" s="77"/>
      <c r="MKD236" s="77"/>
      <c r="MKE236" s="77"/>
      <c r="MKF236" s="77"/>
      <c r="MKG236" s="77"/>
      <c r="MKH236" s="77"/>
      <c r="MKI236" s="77"/>
      <c r="MKJ236" s="77"/>
      <c r="MKK236" s="77"/>
      <c r="MKL236" s="77"/>
      <c r="MKM236" s="77"/>
      <c r="MKN236" s="77"/>
      <c r="MKO236" s="77"/>
      <c r="MKP236" s="77"/>
      <c r="MKQ236" s="77"/>
      <c r="MKR236" s="77"/>
      <c r="MKS236" s="77"/>
      <c r="MKT236" s="77"/>
      <c r="MKU236" s="77"/>
      <c r="MKV236" s="77"/>
      <c r="MKW236" s="77"/>
      <c r="MKX236" s="77"/>
      <c r="MKY236" s="77"/>
      <c r="MKZ236" s="77"/>
      <c r="MLA236" s="77"/>
      <c r="MLB236" s="77"/>
      <c r="MLC236" s="77"/>
      <c r="MLD236" s="77"/>
      <c r="MLE236" s="77"/>
      <c r="MLF236" s="77"/>
      <c r="MLG236" s="77"/>
      <c r="MLH236" s="77"/>
      <c r="MLI236" s="77"/>
      <c r="MLJ236" s="77"/>
      <c r="MLK236" s="77"/>
      <c r="MLL236" s="77"/>
      <c r="MLM236" s="77"/>
      <c r="MLN236" s="77"/>
      <c r="MLO236" s="77"/>
      <c r="MLP236" s="77"/>
      <c r="MLQ236" s="77"/>
      <c r="MLR236" s="77"/>
      <c r="MLS236" s="77"/>
      <c r="MLT236" s="77"/>
      <c r="MLU236" s="77"/>
      <c r="MLV236" s="77"/>
      <c r="MLW236" s="77"/>
      <c r="MLX236" s="77"/>
      <c r="MLY236" s="77"/>
      <c r="MLZ236" s="77"/>
      <c r="MMA236" s="77"/>
      <c r="MMB236" s="77"/>
      <c r="MMC236" s="77"/>
      <c r="MMD236" s="77"/>
      <c r="MME236" s="77"/>
      <c r="MMF236" s="77"/>
      <c r="MMG236" s="77"/>
      <c r="MMH236" s="77"/>
      <c r="MMI236" s="77"/>
      <c r="MMJ236" s="77"/>
      <c r="MMK236" s="77"/>
      <c r="MML236" s="77"/>
      <c r="MMM236" s="77"/>
      <c r="MMN236" s="77"/>
      <c r="MMO236" s="77"/>
      <c r="MMP236" s="77"/>
      <c r="MMQ236" s="77"/>
      <c r="MMR236" s="77"/>
      <c r="MMS236" s="77"/>
      <c r="MMT236" s="77"/>
      <c r="MMU236" s="77"/>
      <c r="MMV236" s="77"/>
      <c r="MMW236" s="77"/>
      <c r="MMX236" s="77"/>
      <c r="MMY236" s="77"/>
      <c r="MMZ236" s="77"/>
      <c r="MNA236" s="77"/>
      <c r="MNB236" s="77"/>
      <c r="MNC236" s="77"/>
      <c r="MND236" s="77"/>
      <c r="MNE236" s="77"/>
      <c r="MNF236" s="77"/>
      <c r="MNG236" s="77"/>
      <c r="MNH236" s="77"/>
      <c r="MNI236" s="77"/>
      <c r="MNJ236" s="77"/>
      <c r="MNK236" s="77"/>
      <c r="MNL236" s="77"/>
      <c r="MNM236" s="77"/>
      <c r="MNN236" s="77"/>
      <c r="MNO236" s="77"/>
      <c r="MNP236" s="77"/>
      <c r="MNQ236" s="77"/>
      <c r="MNR236" s="77"/>
      <c r="MNS236" s="77"/>
      <c r="MNT236" s="77"/>
      <c r="MNU236" s="77"/>
      <c r="MNV236" s="77"/>
      <c r="MNW236" s="77"/>
      <c r="MNX236" s="77"/>
      <c r="MNY236" s="77"/>
      <c r="MNZ236" s="77"/>
      <c r="MOA236" s="77"/>
      <c r="MOB236" s="77"/>
      <c r="MOC236" s="77"/>
      <c r="MOD236" s="77"/>
      <c r="MOE236" s="77"/>
      <c r="MOF236" s="77"/>
      <c r="MOG236" s="77"/>
      <c r="MOH236" s="77"/>
      <c r="MOI236" s="77"/>
      <c r="MOJ236" s="77"/>
      <c r="MOK236" s="77"/>
      <c r="MOL236" s="77"/>
      <c r="MOM236" s="77"/>
      <c r="MON236" s="77"/>
      <c r="MOO236" s="77"/>
      <c r="MOP236" s="77"/>
      <c r="MOQ236" s="77"/>
      <c r="MOR236" s="77"/>
      <c r="MOS236" s="77"/>
      <c r="MOT236" s="77"/>
      <c r="MOU236" s="77"/>
      <c r="MOV236" s="77"/>
      <c r="MOW236" s="77"/>
      <c r="MOX236" s="77"/>
      <c r="MOY236" s="77"/>
      <c r="MOZ236" s="77"/>
      <c r="MPA236" s="77"/>
      <c r="MPB236" s="77"/>
      <c r="MPC236" s="77"/>
      <c r="MPD236" s="77"/>
      <c r="MPE236" s="77"/>
      <c r="MPF236" s="77"/>
      <c r="MPG236" s="77"/>
      <c r="MPH236" s="77"/>
      <c r="MPI236" s="77"/>
      <c r="MPJ236" s="77"/>
      <c r="MPK236" s="77"/>
      <c r="MPL236" s="77"/>
      <c r="MPM236" s="77"/>
      <c r="MPN236" s="77"/>
      <c r="MPO236" s="77"/>
      <c r="MPP236" s="77"/>
      <c r="MPQ236" s="77"/>
      <c r="MPR236" s="77"/>
      <c r="MPS236" s="77"/>
      <c r="MPT236" s="77"/>
      <c r="MPU236" s="77"/>
      <c r="MPV236" s="77"/>
      <c r="MPW236" s="77"/>
      <c r="MPX236" s="77"/>
      <c r="MPY236" s="77"/>
      <c r="MPZ236" s="77"/>
      <c r="MQA236" s="77"/>
      <c r="MQB236" s="77"/>
      <c r="MQC236" s="77"/>
      <c r="MQD236" s="77"/>
      <c r="MQE236" s="77"/>
      <c r="MQF236" s="77"/>
      <c r="MQG236" s="77"/>
      <c r="MQH236" s="77"/>
      <c r="MQI236" s="77"/>
      <c r="MQJ236" s="77"/>
      <c r="MQK236" s="77"/>
      <c r="MQL236" s="77"/>
      <c r="MQM236" s="77"/>
      <c r="MQN236" s="77"/>
      <c r="MQO236" s="77"/>
      <c r="MQP236" s="77"/>
      <c r="MQQ236" s="77"/>
      <c r="MQR236" s="77"/>
      <c r="MQS236" s="77"/>
      <c r="MQT236" s="77"/>
      <c r="MQU236" s="77"/>
      <c r="MQV236" s="77"/>
      <c r="MQW236" s="77"/>
      <c r="MQX236" s="77"/>
      <c r="MQY236" s="77"/>
      <c r="MQZ236" s="77"/>
      <c r="MRA236" s="77"/>
      <c r="MRB236" s="77"/>
      <c r="MRC236" s="77"/>
      <c r="MRD236" s="77"/>
      <c r="MRE236" s="77"/>
      <c r="MRF236" s="77"/>
      <c r="MRG236" s="77"/>
      <c r="MRH236" s="77"/>
      <c r="MRI236" s="77"/>
      <c r="MRJ236" s="77"/>
      <c r="MRK236" s="77"/>
      <c r="MRL236" s="77"/>
      <c r="MRM236" s="77"/>
      <c r="MRN236" s="77"/>
      <c r="MRO236" s="77"/>
      <c r="MRP236" s="77"/>
      <c r="MRQ236" s="77"/>
      <c r="MRR236" s="77"/>
      <c r="MRS236" s="77"/>
      <c r="MRT236" s="77"/>
      <c r="MRU236" s="77"/>
      <c r="MRV236" s="77"/>
      <c r="MRW236" s="77"/>
      <c r="MRX236" s="77"/>
      <c r="MRY236" s="77"/>
      <c r="MRZ236" s="77"/>
      <c r="MSA236" s="77"/>
      <c r="MSB236" s="77"/>
      <c r="MSC236" s="77"/>
      <c r="MSD236" s="77"/>
      <c r="MSE236" s="77"/>
      <c r="MSF236" s="77"/>
      <c r="MSG236" s="77"/>
      <c r="MSH236" s="77"/>
      <c r="MSI236" s="77"/>
      <c r="MSJ236" s="77"/>
      <c r="MSK236" s="77"/>
      <c r="MSL236" s="77"/>
      <c r="MSM236" s="77"/>
      <c r="MSN236" s="77"/>
      <c r="MSO236" s="77"/>
      <c r="MSP236" s="77"/>
      <c r="MSQ236" s="77"/>
      <c r="MSR236" s="77"/>
      <c r="MSS236" s="77"/>
      <c r="MST236" s="77"/>
      <c r="MSU236" s="77"/>
      <c r="MSV236" s="77"/>
      <c r="MSW236" s="77"/>
      <c r="MSX236" s="77"/>
      <c r="MSY236" s="77"/>
      <c r="MSZ236" s="77"/>
      <c r="MTA236" s="77"/>
      <c r="MTB236" s="77"/>
      <c r="MTC236" s="77"/>
      <c r="MTD236" s="77"/>
      <c r="MTE236" s="77"/>
      <c r="MTF236" s="77"/>
      <c r="MTG236" s="77"/>
      <c r="MTH236" s="77"/>
      <c r="MTI236" s="77"/>
      <c r="MTJ236" s="77"/>
      <c r="MTK236" s="77"/>
      <c r="MTL236" s="77"/>
      <c r="MTM236" s="77"/>
      <c r="MTN236" s="77"/>
      <c r="MTO236" s="77"/>
      <c r="MTP236" s="77"/>
      <c r="MTQ236" s="77"/>
      <c r="MTR236" s="77"/>
      <c r="MTS236" s="77"/>
      <c r="MTT236" s="77"/>
      <c r="MTU236" s="77"/>
      <c r="MTV236" s="77"/>
      <c r="MTW236" s="77"/>
      <c r="MTX236" s="77"/>
      <c r="MTY236" s="77"/>
      <c r="MTZ236" s="77"/>
      <c r="MUA236" s="77"/>
      <c r="MUB236" s="77"/>
      <c r="MUC236" s="77"/>
      <c r="MUD236" s="77"/>
      <c r="MUE236" s="77"/>
      <c r="MUF236" s="77"/>
      <c r="MUG236" s="77"/>
      <c r="MUH236" s="77"/>
      <c r="MUI236" s="77"/>
      <c r="MUJ236" s="77"/>
      <c r="MUK236" s="77"/>
      <c r="MUL236" s="77"/>
      <c r="MUM236" s="77"/>
      <c r="MUN236" s="77"/>
      <c r="MUO236" s="77"/>
      <c r="MUP236" s="77"/>
      <c r="MUQ236" s="77"/>
      <c r="MUR236" s="77"/>
      <c r="MUS236" s="77"/>
      <c r="MUT236" s="77"/>
      <c r="MUU236" s="77"/>
      <c r="MUV236" s="77"/>
      <c r="MUW236" s="77"/>
      <c r="MUX236" s="77"/>
      <c r="MUY236" s="77"/>
      <c r="MUZ236" s="77"/>
      <c r="MVA236" s="77"/>
      <c r="MVB236" s="77"/>
      <c r="MVC236" s="77"/>
      <c r="MVD236" s="77"/>
      <c r="MVE236" s="77"/>
      <c r="MVF236" s="77"/>
      <c r="MVG236" s="77"/>
      <c r="MVH236" s="77"/>
      <c r="MVI236" s="77"/>
      <c r="MVJ236" s="77"/>
      <c r="MVK236" s="77"/>
      <c r="MVL236" s="77"/>
      <c r="MVM236" s="77"/>
      <c r="MVN236" s="77"/>
      <c r="MVO236" s="77"/>
      <c r="MVP236" s="77"/>
      <c r="MVQ236" s="77"/>
      <c r="MVR236" s="77"/>
      <c r="MVS236" s="77"/>
      <c r="MVT236" s="77"/>
      <c r="MVU236" s="77"/>
      <c r="MVV236" s="77"/>
      <c r="MVW236" s="77"/>
      <c r="MVX236" s="77"/>
      <c r="MVY236" s="77"/>
      <c r="MVZ236" s="77"/>
      <c r="MWA236" s="77"/>
      <c r="MWB236" s="77"/>
      <c r="MWC236" s="77"/>
      <c r="MWD236" s="77"/>
      <c r="MWE236" s="77"/>
      <c r="MWF236" s="77"/>
      <c r="MWG236" s="77"/>
      <c r="MWH236" s="77"/>
      <c r="MWI236" s="77"/>
      <c r="MWJ236" s="77"/>
      <c r="MWK236" s="77"/>
      <c r="MWL236" s="77"/>
      <c r="MWM236" s="77"/>
      <c r="MWN236" s="77"/>
      <c r="MWO236" s="77"/>
      <c r="MWP236" s="77"/>
      <c r="MWQ236" s="77"/>
      <c r="MWR236" s="77"/>
      <c r="MWS236" s="77"/>
      <c r="MWT236" s="77"/>
      <c r="MWU236" s="77"/>
      <c r="MWV236" s="77"/>
      <c r="MWW236" s="77"/>
      <c r="MWX236" s="77"/>
      <c r="MWY236" s="77"/>
      <c r="MWZ236" s="77"/>
      <c r="MXA236" s="77"/>
      <c r="MXB236" s="77"/>
      <c r="MXC236" s="77"/>
      <c r="MXD236" s="77"/>
      <c r="MXE236" s="77"/>
      <c r="MXF236" s="77"/>
      <c r="MXG236" s="77"/>
      <c r="MXH236" s="77"/>
      <c r="MXI236" s="77"/>
      <c r="MXJ236" s="77"/>
      <c r="MXK236" s="77"/>
      <c r="MXL236" s="77"/>
      <c r="MXM236" s="77"/>
      <c r="MXN236" s="77"/>
      <c r="MXO236" s="77"/>
      <c r="MXP236" s="77"/>
      <c r="MXQ236" s="77"/>
      <c r="MXR236" s="77"/>
      <c r="MXS236" s="77"/>
      <c r="MXT236" s="77"/>
      <c r="MXU236" s="77"/>
      <c r="MXV236" s="77"/>
      <c r="MXW236" s="77"/>
      <c r="MXX236" s="77"/>
      <c r="MXY236" s="77"/>
      <c r="MXZ236" s="77"/>
      <c r="MYA236" s="77"/>
      <c r="MYB236" s="77"/>
      <c r="MYC236" s="77"/>
      <c r="MYD236" s="77"/>
      <c r="MYE236" s="77"/>
      <c r="MYF236" s="77"/>
      <c r="MYG236" s="77"/>
      <c r="MYH236" s="77"/>
      <c r="MYI236" s="77"/>
      <c r="MYJ236" s="77"/>
      <c r="MYK236" s="77"/>
      <c r="MYL236" s="77"/>
      <c r="MYM236" s="77"/>
      <c r="MYN236" s="77"/>
      <c r="MYO236" s="77"/>
      <c r="MYP236" s="77"/>
      <c r="MYQ236" s="77"/>
      <c r="MYR236" s="77"/>
      <c r="MYS236" s="77"/>
      <c r="MYT236" s="77"/>
      <c r="MYU236" s="77"/>
      <c r="MYV236" s="77"/>
      <c r="MYW236" s="77"/>
      <c r="MYX236" s="77"/>
      <c r="MYY236" s="77"/>
      <c r="MYZ236" s="77"/>
      <c r="MZA236" s="77"/>
      <c r="MZB236" s="77"/>
      <c r="MZC236" s="77"/>
      <c r="MZD236" s="77"/>
      <c r="MZE236" s="77"/>
      <c r="MZF236" s="77"/>
      <c r="MZG236" s="77"/>
      <c r="MZH236" s="77"/>
      <c r="MZI236" s="77"/>
      <c r="MZJ236" s="77"/>
      <c r="MZK236" s="77"/>
      <c r="MZL236" s="77"/>
      <c r="MZM236" s="77"/>
      <c r="MZN236" s="77"/>
      <c r="MZO236" s="77"/>
      <c r="MZP236" s="77"/>
      <c r="MZQ236" s="77"/>
      <c r="MZR236" s="77"/>
      <c r="MZS236" s="77"/>
      <c r="MZT236" s="77"/>
      <c r="MZU236" s="77"/>
      <c r="MZV236" s="77"/>
      <c r="MZW236" s="77"/>
      <c r="MZX236" s="77"/>
      <c r="MZY236" s="77"/>
      <c r="MZZ236" s="77"/>
      <c r="NAA236" s="77"/>
      <c r="NAB236" s="77"/>
      <c r="NAC236" s="77"/>
      <c r="NAD236" s="77"/>
      <c r="NAE236" s="77"/>
      <c r="NAF236" s="77"/>
      <c r="NAG236" s="77"/>
      <c r="NAH236" s="77"/>
      <c r="NAI236" s="77"/>
      <c r="NAJ236" s="77"/>
      <c r="NAK236" s="77"/>
      <c r="NAL236" s="77"/>
      <c r="NAM236" s="77"/>
      <c r="NAN236" s="77"/>
      <c r="NAO236" s="77"/>
      <c r="NAP236" s="77"/>
      <c r="NAQ236" s="77"/>
      <c r="NAR236" s="77"/>
      <c r="NAS236" s="77"/>
      <c r="NAT236" s="77"/>
      <c r="NAU236" s="77"/>
      <c r="NAV236" s="77"/>
      <c r="NAW236" s="77"/>
      <c r="NAX236" s="77"/>
      <c r="NAY236" s="77"/>
      <c r="NAZ236" s="77"/>
      <c r="NBA236" s="77"/>
      <c r="NBB236" s="77"/>
      <c r="NBC236" s="77"/>
      <c r="NBD236" s="77"/>
      <c r="NBE236" s="77"/>
      <c r="NBF236" s="77"/>
      <c r="NBG236" s="77"/>
      <c r="NBH236" s="77"/>
      <c r="NBI236" s="77"/>
      <c r="NBJ236" s="77"/>
      <c r="NBK236" s="77"/>
      <c r="NBL236" s="77"/>
      <c r="NBM236" s="77"/>
      <c r="NBN236" s="77"/>
      <c r="NBO236" s="77"/>
      <c r="NBP236" s="77"/>
      <c r="NBQ236" s="77"/>
      <c r="NBR236" s="77"/>
      <c r="NBS236" s="77"/>
      <c r="NBT236" s="77"/>
      <c r="NBU236" s="77"/>
      <c r="NBV236" s="77"/>
      <c r="NBW236" s="77"/>
      <c r="NBX236" s="77"/>
      <c r="NBY236" s="77"/>
      <c r="NBZ236" s="77"/>
      <c r="NCA236" s="77"/>
      <c r="NCB236" s="77"/>
      <c r="NCC236" s="77"/>
      <c r="NCD236" s="77"/>
      <c r="NCE236" s="77"/>
      <c r="NCF236" s="77"/>
      <c r="NCG236" s="77"/>
      <c r="NCH236" s="77"/>
      <c r="NCI236" s="77"/>
      <c r="NCJ236" s="77"/>
      <c r="NCK236" s="77"/>
      <c r="NCL236" s="77"/>
      <c r="NCM236" s="77"/>
      <c r="NCN236" s="77"/>
      <c r="NCO236" s="77"/>
      <c r="NCP236" s="77"/>
      <c r="NCQ236" s="77"/>
      <c r="NCR236" s="77"/>
      <c r="NCS236" s="77"/>
      <c r="NCT236" s="77"/>
      <c r="NCU236" s="77"/>
      <c r="NCV236" s="77"/>
      <c r="NCW236" s="77"/>
      <c r="NCX236" s="77"/>
      <c r="NCY236" s="77"/>
      <c r="NCZ236" s="77"/>
      <c r="NDA236" s="77"/>
      <c r="NDB236" s="77"/>
      <c r="NDC236" s="77"/>
      <c r="NDD236" s="77"/>
      <c r="NDE236" s="77"/>
      <c r="NDF236" s="77"/>
      <c r="NDG236" s="77"/>
      <c r="NDH236" s="77"/>
      <c r="NDI236" s="77"/>
      <c r="NDJ236" s="77"/>
      <c r="NDK236" s="77"/>
      <c r="NDL236" s="77"/>
      <c r="NDM236" s="77"/>
      <c r="NDN236" s="77"/>
      <c r="NDO236" s="77"/>
      <c r="NDP236" s="77"/>
      <c r="NDQ236" s="77"/>
      <c r="NDR236" s="77"/>
      <c r="NDS236" s="77"/>
      <c r="NDT236" s="77"/>
      <c r="NDU236" s="77"/>
      <c r="NDV236" s="77"/>
      <c r="NDW236" s="77"/>
      <c r="NDX236" s="77"/>
      <c r="NDY236" s="77"/>
      <c r="NDZ236" s="77"/>
      <c r="NEA236" s="77"/>
      <c r="NEB236" s="77"/>
      <c r="NEC236" s="77"/>
      <c r="NED236" s="77"/>
      <c r="NEE236" s="77"/>
      <c r="NEF236" s="77"/>
      <c r="NEG236" s="77"/>
      <c r="NEH236" s="77"/>
      <c r="NEI236" s="77"/>
      <c r="NEJ236" s="77"/>
      <c r="NEK236" s="77"/>
      <c r="NEL236" s="77"/>
      <c r="NEM236" s="77"/>
      <c r="NEN236" s="77"/>
      <c r="NEO236" s="77"/>
      <c r="NEP236" s="77"/>
      <c r="NEQ236" s="77"/>
      <c r="NER236" s="77"/>
      <c r="NES236" s="77"/>
      <c r="NET236" s="77"/>
      <c r="NEU236" s="77"/>
      <c r="NEV236" s="77"/>
      <c r="NEW236" s="77"/>
      <c r="NEX236" s="77"/>
      <c r="NEY236" s="77"/>
      <c r="NEZ236" s="77"/>
      <c r="NFA236" s="77"/>
      <c r="NFB236" s="77"/>
      <c r="NFC236" s="77"/>
      <c r="NFD236" s="77"/>
      <c r="NFE236" s="77"/>
      <c r="NFF236" s="77"/>
      <c r="NFG236" s="77"/>
      <c r="NFH236" s="77"/>
      <c r="NFI236" s="77"/>
      <c r="NFJ236" s="77"/>
      <c r="NFK236" s="77"/>
      <c r="NFL236" s="77"/>
      <c r="NFM236" s="77"/>
      <c r="NFN236" s="77"/>
      <c r="NFO236" s="77"/>
      <c r="NFP236" s="77"/>
      <c r="NFQ236" s="77"/>
      <c r="NFR236" s="77"/>
      <c r="NFS236" s="77"/>
      <c r="NFT236" s="77"/>
      <c r="NFU236" s="77"/>
      <c r="NFV236" s="77"/>
      <c r="NFW236" s="77"/>
      <c r="NFX236" s="77"/>
      <c r="NFY236" s="77"/>
      <c r="NFZ236" s="77"/>
      <c r="NGA236" s="77"/>
      <c r="NGB236" s="77"/>
      <c r="NGC236" s="77"/>
      <c r="NGD236" s="77"/>
      <c r="NGE236" s="77"/>
      <c r="NGF236" s="77"/>
      <c r="NGG236" s="77"/>
      <c r="NGH236" s="77"/>
      <c r="NGI236" s="77"/>
      <c r="NGJ236" s="77"/>
      <c r="NGK236" s="77"/>
      <c r="NGL236" s="77"/>
      <c r="NGM236" s="77"/>
      <c r="NGN236" s="77"/>
      <c r="NGO236" s="77"/>
      <c r="NGP236" s="77"/>
      <c r="NGQ236" s="77"/>
      <c r="NGR236" s="77"/>
      <c r="NGS236" s="77"/>
      <c r="NGT236" s="77"/>
      <c r="NGU236" s="77"/>
      <c r="NGV236" s="77"/>
      <c r="NGW236" s="77"/>
      <c r="NGX236" s="77"/>
      <c r="NGY236" s="77"/>
      <c r="NGZ236" s="77"/>
      <c r="NHA236" s="77"/>
      <c r="NHB236" s="77"/>
      <c r="NHC236" s="77"/>
      <c r="NHD236" s="77"/>
      <c r="NHE236" s="77"/>
      <c r="NHF236" s="77"/>
      <c r="NHG236" s="77"/>
      <c r="NHH236" s="77"/>
      <c r="NHI236" s="77"/>
      <c r="NHJ236" s="77"/>
      <c r="NHK236" s="77"/>
      <c r="NHL236" s="77"/>
      <c r="NHM236" s="77"/>
      <c r="NHN236" s="77"/>
      <c r="NHO236" s="77"/>
      <c r="NHP236" s="77"/>
      <c r="NHQ236" s="77"/>
      <c r="NHR236" s="77"/>
      <c r="NHS236" s="77"/>
      <c r="NHT236" s="77"/>
      <c r="NHU236" s="77"/>
      <c r="NHV236" s="77"/>
      <c r="NHW236" s="77"/>
      <c r="NHX236" s="77"/>
      <c r="NHY236" s="77"/>
      <c r="NHZ236" s="77"/>
      <c r="NIA236" s="77"/>
      <c r="NIB236" s="77"/>
      <c r="NIC236" s="77"/>
      <c r="NID236" s="77"/>
      <c r="NIE236" s="77"/>
      <c r="NIF236" s="77"/>
      <c r="NIG236" s="77"/>
      <c r="NIH236" s="77"/>
      <c r="NII236" s="77"/>
      <c r="NIJ236" s="77"/>
      <c r="NIK236" s="77"/>
      <c r="NIL236" s="77"/>
      <c r="NIM236" s="77"/>
      <c r="NIN236" s="77"/>
      <c r="NIO236" s="77"/>
      <c r="NIP236" s="77"/>
      <c r="NIQ236" s="77"/>
      <c r="NIR236" s="77"/>
      <c r="NIS236" s="77"/>
      <c r="NIT236" s="77"/>
      <c r="NIU236" s="77"/>
      <c r="NIV236" s="77"/>
      <c r="NIW236" s="77"/>
      <c r="NIX236" s="77"/>
      <c r="NIY236" s="77"/>
      <c r="NIZ236" s="77"/>
      <c r="NJA236" s="77"/>
      <c r="NJB236" s="77"/>
      <c r="NJC236" s="77"/>
      <c r="NJD236" s="77"/>
      <c r="NJE236" s="77"/>
      <c r="NJF236" s="77"/>
      <c r="NJG236" s="77"/>
      <c r="NJH236" s="77"/>
      <c r="NJI236" s="77"/>
      <c r="NJJ236" s="77"/>
      <c r="NJK236" s="77"/>
      <c r="NJL236" s="77"/>
      <c r="NJM236" s="77"/>
      <c r="NJN236" s="77"/>
      <c r="NJO236" s="77"/>
      <c r="NJP236" s="77"/>
      <c r="NJQ236" s="77"/>
      <c r="NJR236" s="77"/>
      <c r="NJS236" s="77"/>
      <c r="NJT236" s="77"/>
      <c r="NJU236" s="77"/>
      <c r="NJV236" s="77"/>
      <c r="NJW236" s="77"/>
      <c r="NJX236" s="77"/>
      <c r="NJY236" s="77"/>
      <c r="NJZ236" s="77"/>
      <c r="NKA236" s="77"/>
      <c r="NKB236" s="77"/>
      <c r="NKC236" s="77"/>
      <c r="NKD236" s="77"/>
      <c r="NKE236" s="77"/>
      <c r="NKF236" s="77"/>
      <c r="NKG236" s="77"/>
      <c r="NKH236" s="77"/>
      <c r="NKI236" s="77"/>
      <c r="NKJ236" s="77"/>
      <c r="NKK236" s="77"/>
      <c r="NKL236" s="77"/>
      <c r="NKM236" s="77"/>
      <c r="NKN236" s="77"/>
      <c r="NKO236" s="77"/>
      <c r="NKP236" s="77"/>
      <c r="NKQ236" s="77"/>
      <c r="NKR236" s="77"/>
      <c r="NKS236" s="77"/>
      <c r="NKT236" s="77"/>
      <c r="NKU236" s="77"/>
      <c r="NKV236" s="77"/>
      <c r="NKW236" s="77"/>
      <c r="NKX236" s="77"/>
      <c r="NKY236" s="77"/>
      <c r="NKZ236" s="77"/>
      <c r="NLA236" s="77"/>
      <c r="NLB236" s="77"/>
      <c r="NLC236" s="77"/>
      <c r="NLD236" s="77"/>
      <c r="NLE236" s="77"/>
      <c r="NLF236" s="77"/>
      <c r="NLG236" s="77"/>
      <c r="NLH236" s="77"/>
      <c r="NLI236" s="77"/>
      <c r="NLJ236" s="77"/>
      <c r="NLK236" s="77"/>
      <c r="NLL236" s="77"/>
      <c r="NLM236" s="77"/>
      <c r="NLN236" s="77"/>
      <c r="NLO236" s="77"/>
      <c r="NLP236" s="77"/>
      <c r="NLQ236" s="77"/>
      <c r="NLR236" s="77"/>
      <c r="NLS236" s="77"/>
      <c r="NLT236" s="77"/>
      <c r="NLU236" s="77"/>
      <c r="NLV236" s="77"/>
      <c r="NLW236" s="77"/>
      <c r="NLX236" s="77"/>
      <c r="NLY236" s="77"/>
      <c r="NLZ236" s="77"/>
      <c r="NMA236" s="77"/>
      <c r="NMB236" s="77"/>
      <c r="NMC236" s="77"/>
      <c r="NMD236" s="77"/>
      <c r="NME236" s="77"/>
      <c r="NMF236" s="77"/>
      <c r="NMG236" s="77"/>
      <c r="NMH236" s="77"/>
      <c r="NMI236" s="77"/>
      <c r="NMJ236" s="77"/>
      <c r="NMK236" s="77"/>
      <c r="NML236" s="77"/>
      <c r="NMM236" s="77"/>
      <c r="NMN236" s="77"/>
      <c r="NMO236" s="77"/>
      <c r="NMP236" s="77"/>
      <c r="NMQ236" s="77"/>
      <c r="NMR236" s="77"/>
      <c r="NMS236" s="77"/>
      <c r="NMT236" s="77"/>
      <c r="NMU236" s="77"/>
      <c r="NMV236" s="77"/>
      <c r="NMW236" s="77"/>
      <c r="NMX236" s="77"/>
      <c r="NMY236" s="77"/>
      <c r="NMZ236" s="77"/>
      <c r="NNA236" s="77"/>
      <c r="NNB236" s="77"/>
      <c r="NNC236" s="77"/>
      <c r="NND236" s="77"/>
      <c r="NNE236" s="77"/>
      <c r="NNF236" s="77"/>
      <c r="NNG236" s="77"/>
      <c r="NNH236" s="77"/>
      <c r="NNI236" s="77"/>
      <c r="NNJ236" s="77"/>
      <c r="NNK236" s="77"/>
      <c r="NNL236" s="77"/>
      <c r="NNM236" s="77"/>
      <c r="NNN236" s="77"/>
      <c r="NNO236" s="77"/>
      <c r="NNP236" s="77"/>
      <c r="NNQ236" s="77"/>
      <c r="NNR236" s="77"/>
      <c r="NNS236" s="77"/>
      <c r="NNT236" s="77"/>
      <c r="NNU236" s="77"/>
      <c r="NNV236" s="77"/>
      <c r="NNW236" s="77"/>
      <c r="NNX236" s="77"/>
      <c r="NNY236" s="77"/>
      <c r="NNZ236" s="77"/>
      <c r="NOA236" s="77"/>
      <c r="NOB236" s="77"/>
      <c r="NOC236" s="77"/>
      <c r="NOD236" s="77"/>
      <c r="NOE236" s="77"/>
      <c r="NOF236" s="77"/>
      <c r="NOG236" s="77"/>
      <c r="NOH236" s="77"/>
      <c r="NOI236" s="77"/>
      <c r="NOJ236" s="77"/>
      <c r="NOK236" s="77"/>
      <c r="NOL236" s="77"/>
      <c r="NOM236" s="77"/>
      <c r="NON236" s="77"/>
      <c r="NOO236" s="77"/>
      <c r="NOP236" s="77"/>
      <c r="NOQ236" s="77"/>
      <c r="NOR236" s="77"/>
      <c r="NOS236" s="77"/>
      <c r="NOT236" s="77"/>
      <c r="NOU236" s="77"/>
      <c r="NOV236" s="77"/>
      <c r="NOW236" s="77"/>
      <c r="NOX236" s="77"/>
      <c r="NOY236" s="77"/>
      <c r="NOZ236" s="77"/>
      <c r="NPA236" s="77"/>
      <c r="NPB236" s="77"/>
      <c r="NPC236" s="77"/>
      <c r="NPD236" s="77"/>
      <c r="NPE236" s="77"/>
      <c r="NPF236" s="77"/>
      <c r="NPG236" s="77"/>
      <c r="NPH236" s="77"/>
      <c r="NPI236" s="77"/>
      <c r="NPJ236" s="77"/>
      <c r="NPK236" s="77"/>
      <c r="NPL236" s="77"/>
      <c r="NPM236" s="77"/>
      <c r="NPN236" s="77"/>
      <c r="NPO236" s="77"/>
      <c r="NPP236" s="77"/>
      <c r="NPQ236" s="77"/>
      <c r="NPR236" s="77"/>
      <c r="NPS236" s="77"/>
      <c r="NPT236" s="77"/>
      <c r="NPU236" s="77"/>
      <c r="NPV236" s="77"/>
      <c r="NPW236" s="77"/>
      <c r="NPX236" s="77"/>
      <c r="NPY236" s="77"/>
      <c r="NPZ236" s="77"/>
      <c r="NQA236" s="77"/>
      <c r="NQB236" s="77"/>
      <c r="NQC236" s="77"/>
      <c r="NQD236" s="77"/>
      <c r="NQE236" s="77"/>
      <c r="NQF236" s="77"/>
      <c r="NQG236" s="77"/>
      <c r="NQH236" s="77"/>
      <c r="NQI236" s="77"/>
      <c r="NQJ236" s="77"/>
      <c r="NQK236" s="77"/>
      <c r="NQL236" s="77"/>
      <c r="NQM236" s="77"/>
      <c r="NQN236" s="77"/>
      <c r="NQO236" s="77"/>
      <c r="NQP236" s="77"/>
      <c r="NQQ236" s="77"/>
      <c r="NQR236" s="77"/>
      <c r="NQS236" s="77"/>
      <c r="NQT236" s="77"/>
      <c r="NQU236" s="77"/>
      <c r="NQV236" s="77"/>
      <c r="NQW236" s="77"/>
      <c r="NQX236" s="77"/>
      <c r="NQY236" s="77"/>
      <c r="NQZ236" s="77"/>
      <c r="NRA236" s="77"/>
      <c r="NRB236" s="77"/>
      <c r="NRC236" s="77"/>
      <c r="NRD236" s="77"/>
      <c r="NRE236" s="77"/>
      <c r="NRF236" s="77"/>
      <c r="NRG236" s="77"/>
      <c r="NRH236" s="77"/>
      <c r="NRI236" s="77"/>
      <c r="NRJ236" s="77"/>
      <c r="NRK236" s="77"/>
      <c r="NRL236" s="77"/>
      <c r="NRM236" s="77"/>
      <c r="NRN236" s="77"/>
      <c r="NRO236" s="77"/>
      <c r="NRP236" s="77"/>
      <c r="NRQ236" s="77"/>
      <c r="NRR236" s="77"/>
      <c r="NRS236" s="77"/>
      <c r="NRT236" s="77"/>
      <c r="NRU236" s="77"/>
      <c r="NRV236" s="77"/>
      <c r="NRW236" s="77"/>
      <c r="NRX236" s="77"/>
      <c r="NRY236" s="77"/>
      <c r="NRZ236" s="77"/>
      <c r="NSA236" s="77"/>
      <c r="NSB236" s="77"/>
      <c r="NSC236" s="77"/>
      <c r="NSD236" s="77"/>
      <c r="NSE236" s="77"/>
      <c r="NSF236" s="77"/>
      <c r="NSG236" s="77"/>
      <c r="NSH236" s="77"/>
      <c r="NSI236" s="77"/>
      <c r="NSJ236" s="77"/>
      <c r="NSK236" s="77"/>
      <c r="NSL236" s="77"/>
      <c r="NSM236" s="77"/>
      <c r="NSN236" s="77"/>
      <c r="NSO236" s="77"/>
      <c r="NSP236" s="77"/>
      <c r="NSQ236" s="77"/>
      <c r="NSR236" s="77"/>
      <c r="NSS236" s="77"/>
      <c r="NST236" s="77"/>
      <c r="NSU236" s="77"/>
      <c r="NSV236" s="77"/>
      <c r="NSW236" s="77"/>
      <c r="NSX236" s="77"/>
      <c r="NSY236" s="77"/>
      <c r="NSZ236" s="77"/>
      <c r="NTA236" s="77"/>
      <c r="NTB236" s="77"/>
      <c r="NTC236" s="77"/>
      <c r="NTD236" s="77"/>
      <c r="NTE236" s="77"/>
      <c r="NTF236" s="77"/>
      <c r="NTG236" s="77"/>
      <c r="NTH236" s="77"/>
      <c r="NTI236" s="77"/>
      <c r="NTJ236" s="77"/>
      <c r="NTK236" s="77"/>
      <c r="NTL236" s="77"/>
      <c r="NTM236" s="77"/>
      <c r="NTN236" s="77"/>
      <c r="NTO236" s="77"/>
      <c r="NTP236" s="77"/>
      <c r="NTQ236" s="77"/>
      <c r="NTR236" s="77"/>
      <c r="NTS236" s="77"/>
      <c r="NTT236" s="77"/>
      <c r="NTU236" s="77"/>
      <c r="NTV236" s="77"/>
      <c r="NTW236" s="77"/>
      <c r="NTX236" s="77"/>
      <c r="NTY236" s="77"/>
      <c r="NTZ236" s="77"/>
      <c r="NUA236" s="77"/>
      <c r="NUB236" s="77"/>
      <c r="NUC236" s="77"/>
      <c r="NUD236" s="77"/>
      <c r="NUE236" s="77"/>
      <c r="NUF236" s="77"/>
      <c r="NUG236" s="77"/>
      <c r="NUH236" s="77"/>
      <c r="NUI236" s="77"/>
      <c r="NUJ236" s="77"/>
      <c r="NUK236" s="77"/>
      <c r="NUL236" s="77"/>
      <c r="NUM236" s="77"/>
      <c r="NUN236" s="77"/>
      <c r="NUO236" s="77"/>
      <c r="NUP236" s="77"/>
      <c r="NUQ236" s="77"/>
      <c r="NUR236" s="77"/>
      <c r="NUS236" s="77"/>
      <c r="NUT236" s="77"/>
      <c r="NUU236" s="77"/>
      <c r="NUV236" s="77"/>
      <c r="NUW236" s="77"/>
      <c r="NUX236" s="77"/>
      <c r="NUY236" s="77"/>
      <c r="NUZ236" s="77"/>
      <c r="NVA236" s="77"/>
      <c r="NVB236" s="77"/>
      <c r="NVC236" s="77"/>
      <c r="NVD236" s="77"/>
      <c r="NVE236" s="77"/>
      <c r="NVF236" s="77"/>
      <c r="NVG236" s="77"/>
      <c r="NVH236" s="77"/>
      <c r="NVI236" s="77"/>
      <c r="NVJ236" s="77"/>
      <c r="NVK236" s="77"/>
      <c r="NVL236" s="77"/>
      <c r="NVM236" s="77"/>
      <c r="NVN236" s="77"/>
      <c r="NVO236" s="77"/>
      <c r="NVP236" s="77"/>
      <c r="NVQ236" s="77"/>
      <c r="NVR236" s="77"/>
      <c r="NVS236" s="77"/>
      <c r="NVT236" s="77"/>
      <c r="NVU236" s="77"/>
      <c r="NVV236" s="77"/>
      <c r="NVW236" s="77"/>
      <c r="NVX236" s="77"/>
      <c r="NVY236" s="77"/>
      <c r="NVZ236" s="77"/>
      <c r="NWA236" s="77"/>
      <c r="NWB236" s="77"/>
      <c r="NWC236" s="77"/>
      <c r="NWD236" s="77"/>
      <c r="NWE236" s="77"/>
      <c r="NWF236" s="77"/>
      <c r="NWG236" s="77"/>
      <c r="NWH236" s="77"/>
      <c r="NWI236" s="77"/>
      <c r="NWJ236" s="77"/>
      <c r="NWK236" s="77"/>
      <c r="NWL236" s="77"/>
      <c r="NWM236" s="77"/>
      <c r="NWN236" s="77"/>
      <c r="NWO236" s="77"/>
      <c r="NWP236" s="77"/>
      <c r="NWQ236" s="77"/>
      <c r="NWR236" s="77"/>
      <c r="NWS236" s="77"/>
      <c r="NWT236" s="77"/>
      <c r="NWU236" s="77"/>
      <c r="NWV236" s="77"/>
      <c r="NWW236" s="77"/>
      <c r="NWX236" s="77"/>
      <c r="NWY236" s="77"/>
      <c r="NWZ236" s="77"/>
      <c r="NXA236" s="77"/>
      <c r="NXB236" s="77"/>
      <c r="NXC236" s="77"/>
      <c r="NXD236" s="77"/>
      <c r="NXE236" s="77"/>
      <c r="NXF236" s="77"/>
      <c r="NXG236" s="77"/>
      <c r="NXH236" s="77"/>
      <c r="NXI236" s="77"/>
      <c r="NXJ236" s="77"/>
      <c r="NXK236" s="77"/>
      <c r="NXL236" s="77"/>
      <c r="NXM236" s="77"/>
      <c r="NXN236" s="77"/>
      <c r="NXO236" s="77"/>
      <c r="NXP236" s="77"/>
      <c r="NXQ236" s="77"/>
      <c r="NXR236" s="77"/>
      <c r="NXS236" s="77"/>
      <c r="NXT236" s="77"/>
      <c r="NXU236" s="77"/>
      <c r="NXV236" s="77"/>
      <c r="NXW236" s="77"/>
      <c r="NXX236" s="77"/>
      <c r="NXY236" s="77"/>
      <c r="NXZ236" s="77"/>
      <c r="NYA236" s="77"/>
      <c r="NYB236" s="77"/>
      <c r="NYC236" s="77"/>
      <c r="NYD236" s="77"/>
      <c r="NYE236" s="77"/>
      <c r="NYF236" s="77"/>
      <c r="NYG236" s="77"/>
      <c r="NYH236" s="77"/>
      <c r="NYI236" s="77"/>
      <c r="NYJ236" s="77"/>
      <c r="NYK236" s="77"/>
      <c r="NYL236" s="77"/>
      <c r="NYM236" s="77"/>
      <c r="NYN236" s="77"/>
      <c r="NYO236" s="77"/>
      <c r="NYP236" s="77"/>
      <c r="NYQ236" s="77"/>
      <c r="NYR236" s="77"/>
      <c r="NYS236" s="77"/>
      <c r="NYT236" s="77"/>
      <c r="NYU236" s="77"/>
      <c r="NYV236" s="77"/>
      <c r="NYW236" s="77"/>
      <c r="NYX236" s="77"/>
      <c r="NYY236" s="77"/>
      <c r="NYZ236" s="77"/>
      <c r="NZA236" s="77"/>
      <c r="NZB236" s="77"/>
      <c r="NZC236" s="77"/>
      <c r="NZD236" s="77"/>
      <c r="NZE236" s="77"/>
      <c r="NZF236" s="77"/>
      <c r="NZG236" s="77"/>
      <c r="NZH236" s="77"/>
      <c r="NZI236" s="77"/>
      <c r="NZJ236" s="77"/>
      <c r="NZK236" s="77"/>
      <c r="NZL236" s="77"/>
      <c r="NZM236" s="77"/>
      <c r="NZN236" s="77"/>
      <c r="NZO236" s="77"/>
      <c r="NZP236" s="77"/>
      <c r="NZQ236" s="77"/>
      <c r="NZR236" s="77"/>
      <c r="NZS236" s="77"/>
      <c r="NZT236" s="77"/>
      <c r="NZU236" s="77"/>
      <c r="NZV236" s="77"/>
      <c r="NZW236" s="77"/>
      <c r="NZX236" s="77"/>
      <c r="NZY236" s="77"/>
      <c r="NZZ236" s="77"/>
      <c r="OAA236" s="77"/>
      <c r="OAB236" s="77"/>
      <c r="OAC236" s="77"/>
      <c r="OAD236" s="77"/>
      <c r="OAE236" s="77"/>
      <c r="OAF236" s="77"/>
      <c r="OAG236" s="77"/>
      <c r="OAH236" s="77"/>
      <c r="OAI236" s="77"/>
      <c r="OAJ236" s="77"/>
      <c r="OAK236" s="77"/>
      <c r="OAL236" s="77"/>
      <c r="OAM236" s="77"/>
      <c r="OAN236" s="77"/>
      <c r="OAO236" s="77"/>
      <c r="OAP236" s="77"/>
      <c r="OAQ236" s="77"/>
      <c r="OAR236" s="77"/>
      <c r="OAS236" s="77"/>
      <c r="OAT236" s="77"/>
      <c r="OAU236" s="77"/>
      <c r="OAV236" s="77"/>
      <c r="OAW236" s="77"/>
      <c r="OAX236" s="77"/>
      <c r="OAY236" s="77"/>
      <c r="OAZ236" s="77"/>
      <c r="OBA236" s="77"/>
      <c r="OBB236" s="77"/>
      <c r="OBC236" s="77"/>
      <c r="OBD236" s="77"/>
      <c r="OBE236" s="77"/>
      <c r="OBF236" s="77"/>
      <c r="OBG236" s="77"/>
      <c r="OBH236" s="77"/>
      <c r="OBI236" s="77"/>
      <c r="OBJ236" s="77"/>
      <c r="OBK236" s="77"/>
      <c r="OBL236" s="77"/>
      <c r="OBM236" s="77"/>
      <c r="OBN236" s="77"/>
      <c r="OBO236" s="77"/>
      <c r="OBP236" s="77"/>
      <c r="OBQ236" s="77"/>
      <c r="OBR236" s="77"/>
      <c r="OBS236" s="77"/>
      <c r="OBT236" s="77"/>
      <c r="OBU236" s="77"/>
      <c r="OBV236" s="77"/>
      <c r="OBW236" s="77"/>
      <c r="OBX236" s="77"/>
      <c r="OBY236" s="77"/>
      <c r="OBZ236" s="77"/>
      <c r="OCA236" s="77"/>
      <c r="OCB236" s="77"/>
      <c r="OCC236" s="77"/>
      <c r="OCD236" s="77"/>
      <c r="OCE236" s="77"/>
      <c r="OCF236" s="77"/>
      <c r="OCG236" s="77"/>
      <c r="OCH236" s="77"/>
      <c r="OCI236" s="77"/>
      <c r="OCJ236" s="77"/>
      <c r="OCK236" s="77"/>
      <c r="OCL236" s="77"/>
      <c r="OCM236" s="77"/>
      <c r="OCN236" s="77"/>
      <c r="OCO236" s="77"/>
      <c r="OCP236" s="77"/>
      <c r="OCQ236" s="77"/>
      <c r="OCR236" s="77"/>
      <c r="OCS236" s="77"/>
      <c r="OCT236" s="77"/>
      <c r="OCU236" s="77"/>
      <c r="OCV236" s="77"/>
      <c r="OCW236" s="77"/>
      <c r="OCX236" s="77"/>
      <c r="OCY236" s="77"/>
      <c r="OCZ236" s="77"/>
      <c r="ODA236" s="77"/>
      <c r="ODB236" s="77"/>
      <c r="ODC236" s="77"/>
      <c r="ODD236" s="77"/>
      <c r="ODE236" s="77"/>
      <c r="ODF236" s="77"/>
      <c r="ODG236" s="77"/>
      <c r="ODH236" s="77"/>
      <c r="ODI236" s="77"/>
      <c r="ODJ236" s="77"/>
      <c r="ODK236" s="77"/>
      <c r="ODL236" s="77"/>
      <c r="ODM236" s="77"/>
      <c r="ODN236" s="77"/>
      <c r="ODO236" s="77"/>
      <c r="ODP236" s="77"/>
      <c r="ODQ236" s="77"/>
      <c r="ODR236" s="77"/>
      <c r="ODS236" s="77"/>
      <c r="ODT236" s="77"/>
      <c r="ODU236" s="77"/>
      <c r="ODV236" s="77"/>
      <c r="ODW236" s="77"/>
      <c r="ODX236" s="77"/>
      <c r="ODY236" s="77"/>
      <c r="ODZ236" s="77"/>
      <c r="OEA236" s="77"/>
      <c r="OEB236" s="77"/>
      <c r="OEC236" s="77"/>
      <c r="OED236" s="77"/>
      <c r="OEE236" s="77"/>
      <c r="OEF236" s="77"/>
      <c r="OEG236" s="77"/>
      <c r="OEH236" s="77"/>
      <c r="OEI236" s="77"/>
      <c r="OEJ236" s="77"/>
      <c r="OEK236" s="77"/>
      <c r="OEL236" s="77"/>
      <c r="OEM236" s="77"/>
      <c r="OEN236" s="77"/>
      <c r="OEO236" s="77"/>
      <c r="OEP236" s="77"/>
      <c r="OEQ236" s="77"/>
      <c r="OER236" s="77"/>
      <c r="OES236" s="77"/>
      <c r="OET236" s="77"/>
      <c r="OEU236" s="77"/>
      <c r="OEV236" s="77"/>
      <c r="OEW236" s="77"/>
      <c r="OEX236" s="77"/>
      <c r="OEY236" s="77"/>
      <c r="OEZ236" s="77"/>
      <c r="OFA236" s="77"/>
      <c r="OFB236" s="77"/>
      <c r="OFC236" s="77"/>
      <c r="OFD236" s="77"/>
      <c r="OFE236" s="77"/>
      <c r="OFF236" s="77"/>
      <c r="OFG236" s="77"/>
      <c r="OFH236" s="77"/>
      <c r="OFI236" s="77"/>
      <c r="OFJ236" s="77"/>
      <c r="OFK236" s="77"/>
      <c r="OFL236" s="77"/>
      <c r="OFM236" s="77"/>
      <c r="OFN236" s="77"/>
      <c r="OFO236" s="77"/>
      <c r="OFP236" s="77"/>
      <c r="OFQ236" s="77"/>
      <c r="OFR236" s="77"/>
      <c r="OFS236" s="77"/>
      <c r="OFT236" s="77"/>
      <c r="OFU236" s="77"/>
      <c r="OFV236" s="77"/>
      <c r="OFW236" s="77"/>
      <c r="OFX236" s="77"/>
      <c r="OFY236" s="77"/>
      <c r="OFZ236" s="77"/>
      <c r="OGA236" s="77"/>
      <c r="OGB236" s="77"/>
      <c r="OGC236" s="77"/>
      <c r="OGD236" s="77"/>
      <c r="OGE236" s="77"/>
      <c r="OGF236" s="77"/>
      <c r="OGG236" s="77"/>
      <c r="OGH236" s="77"/>
      <c r="OGI236" s="77"/>
      <c r="OGJ236" s="77"/>
      <c r="OGK236" s="77"/>
      <c r="OGL236" s="77"/>
      <c r="OGM236" s="77"/>
      <c r="OGN236" s="77"/>
      <c r="OGO236" s="77"/>
      <c r="OGP236" s="77"/>
      <c r="OGQ236" s="77"/>
      <c r="OGR236" s="77"/>
      <c r="OGS236" s="77"/>
      <c r="OGT236" s="77"/>
      <c r="OGU236" s="77"/>
      <c r="OGV236" s="77"/>
      <c r="OGW236" s="77"/>
      <c r="OGX236" s="77"/>
      <c r="OGY236" s="77"/>
      <c r="OGZ236" s="77"/>
      <c r="OHA236" s="77"/>
      <c r="OHB236" s="77"/>
      <c r="OHC236" s="77"/>
      <c r="OHD236" s="77"/>
      <c r="OHE236" s="77"/>
      <c r="OHF236" s="77"/>
      <c r="OHG236" s="77"/>
      <c r="OHH236" s="77"/>
      <c r="OHI236" s="77"/>
      <c r="OHJ236" s="77"/>
      <c r="OHK236" s="77"/>
      <c r="OHL236" s="77"/>
      <c r="OHM236" s="77"/>
      <c r="OHN236" s="77"/>
      <c r="OHO236" s="77"/>
      <c r="OHP236" s="77"/>
      <c r="OHQ236" s="77"/>
      <c r="OHR236" s="77"/>
      <c r="OHS236" s="77"/>
      <c r="OHT236" s="77"/>
      <c r="OHU236" s="77"/>
      <c r="OHV236" s="77"/>
      <c r="OHW236" s="77"/>
      <c r="OHX236" s="77"/>
      <c r="OHY236" s="77"/>
      <c r="OHZ236" s="77"/>
      <c r="OIA236" s="77"/>
      <c r="OIB236" s="77"/>
      <c r="OIC236" s="77"/>
      <c r="OID236" s="77"/>
      <c r="OIE236" s="77"/>
      <c r="OIF236" s="77"/>
      <c r="OIG236" s="77"/>
      <c r="OIH236" s="77"/>
      <c r="OII236" s="77"/>
      <c r="OIJ236" s="77"/>
      <c r="OIK236" s="77"/>
      <c r="OIL236" s="77"/>
      <c r="OIM236" s="77"/>
      <c r="OIN236" s="77"/>
      <c r="OIO236" s="77"/>
      <c r="OIP236" s="77"/>
      <c r="OIQ236" s="77"/>
      <c r="OIR236" s="77"/>
      <c r="OIS236" s="77"/>
      <c r="OIT236" s="77"/>
      <c r="OIU236" s="77"/>
      <c r="OIV236" s="77"/>
      <c r="OIW236" s="77"/>
      <c r="OIX236" s="77"/>
      <c r="OIY236" s="77"/>
      <c r="OIZ236" s="77"/>
      <c r="OJA236" s="77"/>
      <c r="OJB236" s="77"/>
      <c r="OJC236" s="77"/>
      <c r="OJD236" s="77"/>
      <c r="OJE236" s="77"/>
      <c r="OJF236" s="77"/>
      <c r="OJG236" s="77"/>
      <c r="OJH236" s="77"/>
      <c r="OJI236" s="77"/>
      <c r="OJJ236" s="77"/>
      <c r="OJK236" s="77"/>
      <c r="OJL236" s="77"/>
      <c r="OJM236" s="77"/>
      <c r="OJN236" s="77"/>
      <c r="OJO236" s="77"/>
      <c r="OJP236" s="77"/>
      <c r="OJQ236" s="77"/>
      <c r="OJR236" s="77"/>
      <c r="OJS236" s="77"/>
      <c r="OJT236" s="77"/>
      <c r="OJU236" s="77"/>
      <c r="OJV236" s="77"/>
      <c r="OJW236" s="77"/>
      <c r="OJX236" s="77"/>
      <c r="OJY236" s="77"/>
      <c r="OJZ236" s="77"/>
      <c r="OKA236" s="77"/>
      <c r="OKB236" s="77"/>
      <c r="OKC236" s="77"/>
      <c r="OKD236" s="77"/>
      <c r="OKE236" s="77"/>
      <c r="OKF236" s="77"/>
      <c r="OKG236" s="77"/>
      <c r="OKH236" s="77"/>
      <c r="OKI236" s="77"/>
      <c r="OKJ236" s="77"/>
      <c r="OKK236" s="77"/>
      <c r="OKL236" s="77"/>
      <c r="OKM236" s="77"/>
      <c r="OKN236" s="77"/>
      <c r="OKO236" s="77"/>
      <c r="OKP236" s="77"/>
      <c r="OKQ236" s="77"/>
      <c r="OKR236" s="77"/>
      <c r="OKS236" s="77"/>
      <c r="OKT236" s="77"/>
      <c r="OKU236" s="77"/>
      <c r="OKV236" s="77"/>
      <c r="OKW236" s="77"/>
      <c r="OKX236" s="77"/>
      <c r="OKY236" s="77"/>
      <c r="OKZ236" s="77"/>
      <c r="OLA236" s="77"/>
      <c r="OLB236" s="77"/>
      <c r="OLC236" s="77"/>
      <c r="OLD236" s="77"/>
      <c r="OLE236" s="77"/>
      <c r="OLF236" s="77"/>
      <c r="OLG236" s="77"/>
      <c r="OLH236" s="77"/>
      <c r="OLI236" s="77"/>
      <c r="OLJ236" s="77"/>
      <c r="OLK236" s="77"/>
      <c r="OLL236" s="77"/>
      <c r="OLM236" s="77"/>
      <c r="OLN236" s="77"/>
      <c r="OLO236" s="77"/>
      <c r="OLP236" s="77"/>
      <c r="OLQ236" s="77"/>
      <c r="OLR236" s="77"/>
      <c r="OLS236" s="77"/>
      <c r="OLT236" s="77"/>
      <c r="OLU236" s="77"/>
      <c r="OLV236" s="77"/>
      <c r="OLW236" s="77"/>
      <c r="OLX236" s="77"/>
      <c r="OLY236" s="77"/>
      <c r="OLZ236" s="77"/>
      <c r="OMA236" s="77"/>
      <c r="OMB236" s="77"/>
      <c r="OMC236" s="77"/>
      <c r="OMD236" s="77"/>
      <c r="OME236" s="77"/>
      <c r="OMF236" s="77"/>
      <c r="OMG236" s="77"/>
      <c r="OMH236" s="77"/>
      <c r="OMI236" s="77"/>
      <c r="OMJ236" s="77"/>
      <c r="OMK236" s="77"/>
      <c r="OML236" s="77"/>
      <c r="OMM236" s="77"/>
      <c r="OMN236" s="77"/>
      <c r="OMO236" s="77"/>
      <c r="OMP236" s="77"/>
      <c r="OMQ236" s="77"/>
      <c r="OMR236" s="77"/>
      <c r="OMS236" s="77"/>
      <c r="OMT236" s="77"/>
      <c r="OMU236" s="77"/>
      <c r="OMV236" s="77"/>
      <c r="OMW236" s="77"/>
      <c r="OMX236" s="77"/>
      <c r="OMY236" s="77"/>
      <c r="OMZ236" s="77"/>
      <c r="ONA236" s="77"/>
      <c r="ONB236" s="77"/>
      <c r="ONC236" s="77"/>
      <c r="OND236" s="77"/>
      <c r="ONE236" s="77"/>
      <c r="ONF236" s="77"/>
      <c r="ONG236" s="77"/>
      <c r="ONH236" s="77"/>
      <c r="ONI236" s="77"/>
      <c r="ONJ236" s="77"/>
      <c r="ONK236" s="77"/>
      <c r="ONL236" s="77"/>
      <c r="ONM236" s="77"/>
      <c r="ONN236" s="77"/>
      <c r="ONO236" s="77"/>
      <c r="ONP236" s="77"/>
      <c r="ONQ236" s="77"/>
      <c r="ONR236" s="77"/>
      <c r="ONS236" s="77"/>
      <c r="ONT236" s="77"/>
      <c r="ONU236" s="77"/>
      <c r="ONV236" s="77"/>
      <c r="ONW236" s="77"/>
      <c r="ONX236" s="77"/>
      <c r="ONY236" s="77"/>
      <c r="ONZ236" s="77"/>
      <c r="OOA236" s="77"/>
      <c r="OOB236" s="77"/>
      <c r="OOC236" s="77"/>
      <c r="OOD236" s="77"/>
      <c r="OOE236" s="77"/>
      <c r="OOF236" s="77"/>
      <c r="OOG236" s="77"/>
      <c r="OOH236" s="77"/>
      <c r="OOI236" s="77"/>
      <c r="OOJ236" s="77"/>
      <c r="OOK236" s="77"/>
      <c r="OOL236" s="77"/>
      <c r="OOM236" s="77"/>
      <c r="OON236" s="77"/>
      <c r="OOO236" s="77"/>
      <c r="OOP236" s="77"/>
      <c r="OOQ236" s="77"/>
      <c r="OOR236" s="77"/>
      <c r="OOS236" s="77"/>
      <c r="OOT236" s="77"/>
      <c r="OOU236" s="77"/>
      <c r="OOV236" s="77"/>
      <c r="OOW236" s="77"/>
      <c r="OOX236" s="77"/>
      <c r="OOY236" s="77"/>
      <c r="OOZ236" s="77"/>
      <c r="OPA236" s="77"/>
      <c r="OPB236" s="77"/>
      <c r="OPC236" s="77"/>
      <c r="OPD236" s="77"/>
      <c r="OPE236" s="77"/>
      <c r="OPF236" s="77"/>
      <c r="OPG236" s="77"/>
      <c r="OPH236" s="77"/>
      <c r="OPI236" s="77"/>
      <c r="OPJ236" s="77"/>
      <c r="OPK236" s="77"/>
      <c r="OPL236" s="77"/>
      <c r="OPM236" s="77"/>
      <c r="OPN236" s="77"/>
      <c r="OPO236" s="77"/>
      <c r="OPP236" s="77"/>
      <c r="OPQ236" s="77"/>
      <c r="OPR236" s="77"/>
      <c r="OPS236" s="77"/>
      <c r="OPT236" s="77"/>
      <c r="OPU236" s="77"/>
      <c r="OPV236" s="77"/>
      <c r="OPW236" s="77"/>
      <c r="OPX236" s="77"/>
      <c r="OPY236" s="77"/>
      <c r="OPZ236" s="77"/>
      <c r="OQA236" s="77"/>
      <c r="OQB236" s="77"/>
      <c r="OQC236" s="77"/>
      <c r="OQD236" s="77"/>
      <c r="OQE236" s="77"/>
      <c r="OQF236" s="77"/>
      <c r="OQG236" s="77"/>
      <c r="OQH236" s="77"/>
      <c r="OQI236" s="77"/>
      <c r="OQJ236" s="77"/>
      <c r="OQK236" s="77"/>
      <c r="OQL236" s="77"/>
      <c r="OQM236" s="77"/>
      <c r="OQN236" s="77"/>
      <c r="OQO236" s="77"/>
      <c r="OQP236" s="77"/>
      <c r="OQQ236" s="77"/>
      <c r="OQR236" s="77"/>
      <c r="OQS236" s="77"/>
      <c r="OQT236" s="77"/>
      <c r="OQU236" s="77"/>
      <c r="OQV236" s="77"/>
      <c r="OQW236" s="77"/>
      <c r="OQX236" s="77"/>
      <c r="OQY236" s="77"/>
      <c r="OQZ236" s="77"/>
      <c r="ORA236" s="77"/>
      <c r="ORB236" s="77"/>
      <c r="ORC236" s="77"/>
      <c r="ORD236" s="77"/>
      <c r="ORE236" s="77"/>
      <c r="ORF236" s="77"/>
      <c r="ORG236" s="77"/>
      <c r="ORH236" s="77"/>
      <c r="ORI236" s="77"/>
      <c r="ORJ236" s="77"/>
      <c r="ORK236" s="77"/>
      <c r="ORL236" s="77"/>
      <c r="ORM236" s="77"/>
      <c r="ORN236" s="77"/>
      <c r="ORO236" s="77"/>
      <c r="ORP236" s="77"/>
      <c r="ORQ236" s="77"/>
      <c r="ORR236" s="77"/>
      <c r="ORS236" s="77"/>
      <c r="ORT236" s="77"/>
      <c r="ORU236" s="77"/>
      <c r="ORV236" s="77"/>
      <c r="ORW236" s="77"/>
      <c r="ORX236" s="77"/>
      <c r="ORY236" s="77"/>
      <c r="ORZ236" s="77"/>
      <c r="OSA236" s="77"/>
      <c r="OSB236" s="77"/>
      <c r="OSC236" s="77"/>
      <c r="OSD236" s="77"/>
      <c r="OSE236" s="77"/>
      <c r="OSF236" s="77"/>
      <c r="OSG236" s="77"/>
      <c r="OSH236" s="77"/>
      <c r="OSI236" s="77"/>
      <c r="OSJ236" s="77"/>
      <c r="OSK236" s="77"/>
      <c r="OSL236" s="77"/>
      <c r="OSM236" s="77"/>
      <c r="OSN236" s="77"/>
      <c r="OSO236" s="77"/>
      <c r="OSP236" s="77"/>
      <c r="OSQ236" s="77"/>
      <c r="OSR236" s="77"/>
      <c r="OSS236" s="77"/>
      <c r="OST236" s="77"/>
      <c r="OSU236" s="77"/>
      <c r="OSV236" s="77"/>
      <c r="OSW236" s="77"/>
      <c r="OSX236" s="77"/>
      <c r="OSY236" s="77"/>
      <c r="OSZ236" s="77"/>
      <c r="OTA236" s="77"/>
      <c r="OTB236" s="77"/>
      <c r="OTC236" s="77"/>
      <c r="OTD236" s="77"/>
      <c r="OTE236" s="77"/>
      <c r="OTF236" s="77"/>
      <c r="OTG236" s="77"/>
      <c r="OTH236" s="77"/>
      <c r="OTI236" s="77"/>
      <c r="OTJ236" s="77"/>
      <c r="OTK236" s="77"/>
      <c r="OTL236" s="77"/>
      <c r="OTM236" s="77"/>
      <c r="OTN236" s="77"/>
      <c r="OTO236" s="77"/>
      <c r="OTP236" s="77"/>
      <c r="OTQ236" s="77"/>
      <c r="OTR236" s="77"/>
      <c r="OTS236" s="77"/>
      <c r="OTT236" s="77"/>
      <c r="OTU236" s="77"/>
      <c r="OTV236" s="77"/>
      <c r="OTW236" s="77"/>
      <c r="OTX236" s="77"/>
      <c r="OTY236" s="77"/>
      <c r="OTZ236" s="77"/>
      <c r="OUA236" s="77"/>
      <c r="OUB236" s="77"/>
      <c r="OUC236" s="77"/>
      <c r="OUD236" s="77"/>
      <c r="OUE236" s="77"/>
      <c r="OUF236" s="77"/>
      <c r="OUG236" s="77"/>
      <c r="OUH236" s="77"/>
      <c r="OUI236" s="77"/>
      <c r="OUJ236" s="77"/>
      <c r="OUK236" s="77"/>
      <c r="OUL236" s="77"/>
      <c r="OUM236" s="77"/>
      <c r="OUN236" s="77"/>
      <c r="OUO236" s="77"/>
      <c r="OUP236" s="77"/>
      <c r="OUQ236" s="77"/>
      <c r="OUR236" s="77"/>
      <c r="OUS236" s="77"/>
      <c r="OUT236" s="77"/>
      <c r="OUU236" s="77"/>
      <c r="OUV236" s="77"/>
      <c r="OUW236" s="77"/>
      <c r="OUX236" s="77"/>
      <c r="OUY236" s="77"/>
      <c r="OUZ236" s="77"/>
      <c r="OVA236" s="77"/>
      <c r="OVB236" s="77"/>
      <c r="OVC236" s="77"/>
      <c r="OVD236" s="77"/>
      <c r="OVE236" s="77"/>
      <c r="OVF236" s="77"/>
      <c r="OVG236" s="77"/>
      <c r="OVH236" s="77"/>
      <c r="OVI236" s="77"/>
      <c r="OVJ236" s="77"/>
      <c r="OVK236" s="77"/>
      <c r="OVL236" s="77"/>
      <c r="OVM236" s="77"/>
      <c r="OVN236" s="77"/>
      <c r="OVO236" s="77"/>
      <c r="OVP236" s="77"/>
      <c r="OVQ236" s="77"/>
      <c r="OVR236" s="77"/>
      <c r="OVS236" s="77"/>
      <c r="OVT236" s="77"/>
      <c r="OVU236" s="77"/>
      <c r="OVV236" s="77"/>
      <c r="OVW236" s="77"/>
      <c r="OVX236" s="77"/>
      <c r="OVY236" s="77"/>
      <c r="OVZ236" s="77"/>
      <c r="OWA236" s="77"/>
      <c r="OWB236" s="77"/>
      <c r="OWC236" s="77"/>
      <c r="OWD236" s="77"/>
      <c r="OWE236" s="77"/>
      <c r="OWF236" s="77"/>
      <c r="OWG236" s="77"/>
      <c r="OWH236" s="77"/>
      <c r="OWI236" s="77"/>
      <c r="OWJ236" s="77"/>
      <c r="OWK236" s="77"/>
      <c r="OWL236" s="77"/>
      <c r="OWM236" s="77"/>
      <c r="OWN236" s="77"/>
      <c r="OWO236" s="77"/>
      <c r="OWP236" s="77"/>
      <c r="OWQ236" s="77"/>
      <c r="OWR236" s="77"/>
      <c r="OWS236" s="77"/>
      <c r="OWT236" s="77"/>
      <c r="OWU236" s="77"/>
      <c r="OWV236" s="77"/>
      <c r="OWW236" s="77"/>
      <c r="OWX236" s="77"/>
      <c r="OWY236" s="77"/>
      <c r="OWZ236" s="77"/>
      <c r="OXA236" s="77"/>
      <c r="OXB236" s="77"/>
      <c r="OXC236" s="77"/>
      <c r="OXD236" s="77"/>
      <c r="OXE236" s="77"/>
      <c r="OXF236" s="77"/>
      <c r="OXG236" s="77"/>
      <c r="OXH236" s="77"/>
      <c r="OXI236" s="77"/>
      <c r="OXJ236" s="77"/>
      <c r="OXK236" s="77"/>
      <c r="OXL236" s="77"/>
      <c r="OXM236" s="77"/>
      <c r="OXN236" s="77"/>
      <c r="OXO236" s="77"/>
      <c r="OXP236" s="77"/>
      <c r="OXQ236" s="77"/>
      <c r="OXR236" s="77"/>
      <c r="OXS236" s="77"/>
      <c r="OXT236" s="77"/>
      <c r="OXU236" s="77"/>
      <c r="OXV236" s="77"/>
      <c r="OXW236" s="77"/>
      <c r="OXX236" s="77"/>
      <c r="OXY236" s="77"/>
      <c r="OXZ236" s="77"/>
      <c r="OYA236" s="77"/>
      <c r="OYB236" s="77"/>
      <c r="OYC236" s="77"/>
      <c r="OYD236" s="77"/>
      <c r="OYE236" s="77"/>
      <c r="OYF236" s="77"/>
      <c r="OYG236" s="77"/>
      <c r="OYH236" s="77"/>
      <c r="OYI236" s="77"/>
      <c r="OYJ236" s="77"/>
      <c r="OYK236" s="77"/>
      <c r="OYL236" s="77"/>
      <c r="OYM236" s="77"/>
      <c r="OYN236" s="77"/>
      <c r="OYO236" s="77"/>
      <c r="OYP236" s="77"/>
      <c r="OYQ236" s="77"/>
      <c r="OYR236" s="77"/>
      <c r="OYS236" s="77"/>
      <c r="OYT236" s="77"/>
      <c r="OYU236" s="77"/>
      <c r="OYV236" s="77"/>
      <c r="OYW236" s="77"/>
      <c r="OYX236" s="77"/>
      <c r="OYY236" s="77"/>
      <c r="OYZ236" s="77"/>
      <c r="OZA236" s="77"/>
      <c r="OZB236" s="77"/>
      <c r="OZC236" s="77"/>
      <c r="OZD236" s="77"/>
      <c r="OZE236" s="77"/>
      <c r="OZF236" s="77"/>
      <c r="OZG236" s="77"/>
      <c r="OZH236" s="77"/>
      <c r="OZI236" s="77"/>
      <c r="OZJ236" s="77"/>
      <c r="OZK236" s="77"/>
      <c r="OZL236" s="77"/>
      <c r="OZM236" s="77"/>
      <c r="OZN236" s="77"/>
      <c r="OZO236" s="77"/>
      <c r="OZP236" s="77"/>
      <c r="OZQ236" s="77"/>
      <c r="OZR236" s="77"/>
      <c r="OZS236" s="77"/>
      <c r="OZT236" s="77"/>
      <c r="OZU236" s="77"/>
      <c r="OZV236" s="77"/>
      <c r="OZW236" s="77"/>
      <c r="OZX236" s="77"/>
      <c r="OZY236" s="77"/>
      <c r="OZZ236" s="77"/>
      <c r="PAA236" s="77"/>
      <c r="PAB236" s="77"/>
      <c r="PAC236" s="77"/>
      <c r="PAD236" s="77"/>
      <c r="PAE236" s="77"/>
      <c r="PAF236" s="77"/>
      <c r="PAG236" s="77"/>
      <c r="PAH236" s="77"/>
      <c r="PAI236" s="77"/>
      <c r="PAJ236" s="77"/>
      <c r="PAK236" s="77"/>
      <c r="PAL236" s="77"/>
      <c r="PAM236" s="77"/>
      <c r="PAN236" s="77"/>
      <c r="PAO236" s="77"/>
      <c r="PAP236" s="77"/>
      <c r="PAQ236" s="77"/>
      <c r="PAR236" s="77"/>
      <c r="PAS236" s="77"/>
      <c r="PAT236" s="77"/>
      <c r="PAU236" s="77"/>
      <c r="PAV236" s="77"/>
      <c r="PAW236" s="77"/>
      <c r="PAX236" s="77"/>
      <c r="PAY236" s="77"/>
      <c r="PAZ236" s="77"/>
      <c r="PBA236" s="77"/>
      <c r="PBB236" s="77"/>
      <c r="PBC236" s="77"/>
      <c r="PBD236" s="77"/>
      <c r="PBE236" s="77"/>
      <c r="PBF236" s="77"/>
      <c r="PBG236" s="77"/>
      <c r="PBH236" s="77"/>
      <c r="PBI236" s="77"/>
      <c r="PBJ236" s="77"/>
      <c r="PBK236" s="77"/>
      <c r="PBL236" s="77"/>
      <c r="PBM236" s="77"/>
      <c r="PBN236" s="77"/>
      <c r="PBO236" s="77"/>
      <c r="PBP236" s="77"/>
      <c r="PBQ236" s="77"/>
      <c r="PBR236" s="77"/>
      <c r="PBS236" s="77"/>
      <c r="PBT236" s="77"/>
      <c r="PBU236" s="77"/>
      <c r="PBV236" s="77"/>
      <c r="PBW236" s="77"/>
      <c r="PBX236" s="77"/>
      <c r="PBY236" s="77"/>
      <c r="PBZ236" s="77"/>
      <c r="PCA236" s="77"/>
      <c r="PCB236" s="77"/>
      <c r="PCC236" s="77"/>
      <c r="PCD236" s="77"/>
      <c r="PCE236" s="77"/>
      <c r="PCF236" s="77"/>
      <c r="PCG236" s="77"/>
      <c r="PCH236" s="77"/>
      <c r="PCI236" s="77"/>
      <c r="PCJ236" s="77"/>
      <c r="PCK236" s="77"/>
      <c r="PCL236" s="77"/>
      <c r="PCM236" s="77"/>
      <c r="PCN236" s="77"/>
      <c r="PCO236" s="77"/>
      <c r="PCP236" s="77"/>
      <c r="PCQ236" s="77"/>
      <c r="PCR236" s="77"/>
      <c r="PCS236" s="77"/>
      <c r="PCT236" s="77"/>
      <c r="PCU236" s="77"/>
      <c r="PCV236" s="77"/>
      <c r="PCW236" s="77"/>
      <c r="PCX236" s="77"/>
      <c r="PCY236" s="77"/>
      <c r="PCZ236" s="77"/>
      <c r="PDA236" s="77"/>
      <c r="PDB236" s="77"/>
      <c r="PDC236" s="77"/>
      <c r="PDD236" s="77"/>
      <c r="PDE236" s="77"/>
      <c r="PDF236" s="77"/>
      <c r="PDG236" s="77"/>
      <c r="PDH236" s="77"/>
      <c r="PDI236" s="77"/>
      <c r="PDJ236" s="77"/>
      <c r="PDK236" s="77"/>
      <c r="PDL236" s="77"/>
      <c r="PDM236" s="77"/>
      <c r="PDN236" s="77"/>
      <c r="PDO236" s="77"/>
      <c r="PDP236" s="77"/>
      <c r="PDQ236" s="77"/>
      <c r="PDR236" s="77"/>
      <c r="PDS236" s="77"/>
      <c r="PDT236" s="77"/>
      <c r="PDU236" s="77"/>
      <c r="PDV236" s="77"/>
      <c r="PDW236" s="77"/>
      <c r="PDX236" s="77"/>
      <c r="PDY236" s="77"/>
      <c r="PDZ236" s="77"/>
      <c r="PEA236" s="77"/>
      <c r="PEB236" s="77"/>
      <c r="PEC236" s="77"/>
      <c r="PED236" s="77"/>
      <c r="PEE236" s="77"/>
      <c r="PEF236" s="77"/>
      <c r="PEG236" s="77"/>
      <c r="PEH236" s="77"/>
      <c r="PEI236" s="77"/>
      <c r="PEJ236" s="77"/>
      <c r="PEK236" s="77"/>
      <c r="PEL236" s="77"/>
      <c r="PEM236" s="77"/>
      <c r="PEN236" s="77"/>
      <c r="PEO236" s="77"/>
      <c r="PEP236" s="77"/>
      <c r="PEQ236" s="77"/>
      <c r="PER236" s="77"/>
      <c r="PES236" s="77"/>
      <c r="PET236" s="77"/>
      <c r="PEU236" s="77"/>
      <c r="PEV236" s="77"/>
      <c r="PEW236" s="77"/>
      <c r="PEX236" s="77"/>
      <c r="PEY236" s="77"/>
      <c r="PEZ236" s="77"/>
      <c r="PFA236" s="77"/>
      <c r="PFB236" s="77"/>
      <c r="PFC236" s="77"/>
      <c r="PFD236" s="77"/>
      <c r="PFE236" s="77"/>
      <c r="PFF236" s="77"/>
      <c r="PFG236" s="77"/>
      <c r="PFH236" s="77"/>
      <c r="PFI236" s="77"/>
      <c r="PFJ236" s="77"/>
      <c r="PFK236" s="77"/>
      <c r="PFL236" s="77"/>
      <c r="PFM236" s="77"/>
      <c r="PFN236" s="77"/>
      <c r="PFO236" s="77"/>
      <c r="PFP236" s="77"/>
      <c r="PFQ236" s="77"/>
      <c r="PFR236" s="77"/>
      <c r="PFS236" s="77"/>
      <c r="PFT236" s="77"/>
      <c r="PFU236" s="77"/>
      <c r="PFV236" s="77"/>
      <c r="PFW236" s="77"/>
      <c r="PFX236" s="77"/>
      <c r="PFY236" s="77"/>
      <c r="PFZ236" s="77"/>
      <c r="PGA236" s="77"/>
      <c r="PGB236" s="77"/>
      <c r="PGC236" s="77"/>
      <c r="PGD236" s="77"/>
      <c r="PGE236" s="77"/>
      <c r="PGF236" s="77"/>
      <c r="PGG236" s="77"/>
      <c r="PGH236" s="77"/>
      <c r="PGI236" s="77"/>
      <c r="PGJ236" s="77"/>
      <c r="PGK236" s="77"/>
      <c r="PGL236" s="77"/>
      <c r="PGM236" s="77"/>
      <c r="PGN236" s="77"/>
      <c r="PGO236" s="77"/>
      <c r="PGP236" s="77"/>
      <c r="PGQ236" s="77"/>
      <c r="PGR236" s="77"/>
      <c r="PGS236" s="77"/>
      <c r="PGT236" s="77"/>
      <c r="PGU236" s="77"/>
      <c r="PGV236" s="77"/>
      <c r="PGW236" s="77"/>
      <c r="PGX236" s="77"/>
      <c r="PGY236" s="77"/>
      <c r="PGZ236" s="77"/>
      <c r="PHA236" s="77"/>
      <c r="PHB236" s="77"/>
      <c r="PHC236" s="77"/>
      <c r="PHD236" s="77"/>
      <c r="PHE236" s="77"/>
      <c r="PHF236" s="77"/>
      <c r="PHG236" s="77"/>
      <c r="PHH236" s="77"/>
      <c r="PHI236" s="77"/>
      <c r="PHJ236" s="77"/>
      <c r="PHK236" s="77"/>
      <c r="PHL236" s="77"/>
      <c r="PHM236" s="77"/>
      <c r="PHN236" s="77"/>
      <c r="PHO236" s="77"/>
      <c r="PHP236" s="77"/>
      <c r="PHQ236" s="77"/>
      <c r="PHR236" s="77"/>
      <c r="PHS236" s="77"/>
      <c r="PHT236" s="77"/>
      <c r="PHU236" s="77"/>
      <c r="PHV236" s="77"/>
      <c r="PHW236" s="77"/>
      <c r="PHX236" s="77"/>
      <c r="PHY236" s="77"/>
      <c r="PHZ236" s="77"/>
      <c r="PIA236" s="77"/>
      <c r="PIB236" s="77"/>
      <c r="PIC236" s="77"/>
      <c r="PID236" s="77"/>
      <c r="PIE236" s="77"/>
      <c r="PIF236" s="77"/>
      <c r="PIG236" s="77"/>
      <c r="PIH236" s="77"/>
      <c r="PII236" s="77"/>
      <c r="PIJ236" s="77"/>
      <c r="PIK236" s="77"/>
      <c r="PIL236" s="77"/>
      <c r="PIM236" s="77"/>
      <c r="PIN236" s="77"/>
      <c r="PIO236" s="77"/>
      <c r="PIP236" s="77"/>
      <c r="PIQ236" s="77"/>
      <c r="PIR236" s="77"/>
      <c r="PIS236" s="77"/>
      <c r="PIT236" s="77"/>
      <c r="PIU236" s="77"/>
      <c r="PIV236" s="77"/>
      <c r="PIW236" s="77"/>
      <c r="PIX236" s="77"/>
      <c r="PIY236" s="77"/>
      <c r="PIZ236" s="77"/>
      <c r="PJA236" s="77"/>
      <c r="PJB236" s="77"/>
      <c r="PJC236" s="77"/>
      <c r="PJD236" s="77"/>
      <c r="PJE236" s="77"/>
      <c r="PJF236" s="77"/>
      <c r="PJG236" s="77"/>
      <c r="PJH236" s="77"/>
      <c r="PJI236" s="77"/>
      <c r="PJJ236" s="77"/>
      <c r="PJK236" s="77"/>
      <c r="PJL236" s="77"/>
      <c r="PJM236" s="77"/>
      <c r="PJN236" s="77"/>
      <c r="PJO236" s="77"/>
      <c r="PJP236" s="77"/>
      <c r="PJQ236" s="77"/>
      <c r="PJR236" s="77"/>
      <c r="PJS236" s="77"/>
      <c r="PJT236" s="77"/>
      <c r="PJU236" s="77"/>
      <c r="PJV236" s="77"/>
      <c r="PJW236" s="77"/>
      <c r="PJX236" s="77"/>
      <c r="PJY236" s="77"/>
      <c r="PJZ236" s="77"/>
      <c r="PKA236" s="77"/>
      <c r="PKB236" s="77"/>
      <c r="PKC236" s="77"/>
      <c r="PKD236" s="77"/>
      <c r="PKE236" s="77"/>
      <c r="PKF236" s="77"/>
      <c r="PKG236" s="77"/>
      <c r="PKH236" s="77"/>
      <c r="PKI236" s="77"/>
      <c r="PKJ236" s="77"/>
      <c r="PKK236" s="77"/>
      <c r="PKL236" s="77"/>
      <c r="PKM236" s="77"/>
      <c r="PKN236" s="77"/>
      <c r="PKO236" s="77"/>
      <c r="PKP236" s="77"/>
      <c r="PKQ236" s="77"/>
      <c r="PKR236" s="77"/>
      <c r="PKS236" s="77"/>
      <c r="PKT236" s="77"/>
      <c r="PKU236" s="77"/>
      <c r="PKV236" s="77"/>
      <c r="PKW236" s="77"/>
      <c r="PKX236" s="77"/>
      <c r="PKY236" s="77"/>
      <c r="PKZ236" s="77"/>
      <c r="PLA236" s="77"/>
      <c r="PLB236" s="77"/>
      <c r="PLC236" s="77"/>
      <c r="PLD236" s="77"/>
      <c r="PLE236" s="77"/>
      <c r="PLF236" s="77"/>
      <c r="PLG236" s="77"/>
      <c r="PLH236" s="77"/>
      <c r="PLI236" s="77"/>
      <c r="PLJ236" s="77"/>
      <c r="PLK236" s="77"/>
      <c r="PLL236" s="77"/>
      <c r="PLM236" s="77"/>
      <c r="PLN236" s="77"/>
      <c r="PLO236" s="77"/>
      <c r="PLP236" s="77"/>
      <c r="PLQ236" s="77"/>
      <c r="PLR236" s="77"/>
      <c r="PLS236" s="77"/>
      <c r="PLT236" s="77"/>
      <c r="PLU236" s="77"/>
      <c r="PLV236" s="77"/>
      <c r="PLW236" s="77"/>
      <c r="PLX236" s="77"/>
      <c r="PLY236" s="77"/>
      <c r="PLZ236" s="77"/>
      <c r="PMA236" s="77"/>
      <c r="PMB236" s="77"/>
      <c r="PMC236" s="77"/>
      <c r="PMD236" s="77"/>
      <c r="PME236" s="77"/>
      <c r="PMF236" s="77"/>
      <c r="PMG236" s="77"/>
      <c r="PMH236" s="77"/>
      <c r="PMI236" s="77"/>
      <c r="PMJ236" s="77"/>
      <c r="PMK236" s="77"/>
      <c r="PML236" s="77"/>
      <c r="PMM236" s="77"/>
      <c r="PMN236" s="77"/>
      <c r="PMO236" s="77"/>
      <c r="PMP236" s="77"/>
      <c r="PMQ236" s="77"/>
      <c r="PMR236" s="77"/>
      <c r="PMS236" s="77"/>
      <c r="PMT236" s="77"/>
      <c r="PMU236" s="77"/>
      <c r="PMV236" s="77"/>
      <c r="PMW236" s="77"/>
      <c r="PMX236" s="77"/>
      <c r="PMY236" s="77"/>
      <c r="PMZ236" s="77"/>
      <c r="PNA236" s="77"/>
      <c r="PNB236" s="77"/>
      <c r="PNC236" s="77"/>
      <c r="PND236" s="77"/>
      <c r="PNE236" s="77"/>
      <c r="PNF236" s="77"/>
      <c r="PNG236" s="77"/>
      <c r="PNH236" s="77"/>
      <c r="PNI236" s="77"/>
      <c r="PNJ236" s="77"/>
      <c r="PNK236" s="77"/>
      <c r="PNL236" s="77"/>
      <c r="PNM236" s="77"/>
      <c r="PNN236" s="77"/>
      <c r="PNO236" s="77"/>
      <c r="PNP236" s="77"/>
      <c r="PNQ236" s="77"/>
      <c r="PNR236" s="77"/>
      <c r="PNS236" s="77"/>
      <c r="PNT236" s="77"/>
      <c r="PNU236" s="77"/>
      <c r="PNV236" s="77"/>
      <c r="PNW236" s="77"/>
      <c r="PNX236" s="77"/>
      <c r="PNY236" s="77"/>
      <c r="PNZ236" s="77"/>
      <c r="POA236" s="77"/>
      <c r="POB236" s="77"/>
      <c r="POC236" s="77"/>
      <c r="POD236" s="77"/>
      <c r="POE236" s="77"/>
      <c r="POF236" s="77"/>
      <c r="POG236" s="77"/>
      <c r="POH236" s="77"/>
      <c r="POI236" s="77"/>
      <c r="POJ236" s="77"/>
      <c r="POK236" s="77"/>
      <c r="POL236" s="77"/>
      <c r="POM236" s="77"/>
      <c r="PON236" s="77"/>
      <c r="POO236" s="77"/>
      <c r="POP236" s="77"/>
      <c r="POQ236" s="77"/>
      <c r="POR236" s="77"/>
      <c r="POS236" s="77"/>
      <c r="POT236" s="77"/>
      <c r="POU236" s="77"/>
      <c r="POV236" s="77"/>
      <c r="POW236" s="77"/>
      <c r="POX236" s="77"/>
      <c r="POY236" s="77"/>
      <c r="POZ236" s="77"/>
      <c r="PPA236" s="77"/>
      <c r="PPB236" s="77"/>
      <c r="PPC236" s="77"/>
      <c r="PPD236" s="77"/>
      <c r="PPE236" s="77"/>
      <c r="PPF236" s="77"/>
      <c r="PPG236" s="77"/>
      <c r="PPH236" s="77"/>
      <c r="PPI236" s="77"/>
      <c r="PPJ236" s="77"/>
      <c r="PPK236" s="77"/>
      <c r="PPL236" s="77"/>
      <c r="PPM236" s="77"/>
      <c r="PPN236" s="77"/>
      <c r="PPO236" s="77"/>
      <c r="PPP236" s="77"/>
      <c r="PPQ236" s="77"/>
      <c r="PPR236" s="77"/>
      <c r="PPS236" s="77"/>
      <c r="PPT236" s="77"/>
      <c r="PPU236" s="77"/>
      <c r="PPV236" s="77"/>
      <c r="PPW236" s="77"/>
      <c r="PPX236" s="77"/>
      <c r="PPY236" s="77"/>
      <c r="PPZ236" s="77"/>
      <c r="PQA236" s="77"/>
      <c r="PQB236" s="77"/>
      <c r="PQC236" s="77"/>
      <c r="PQD236" s="77"/>
      <c r="PQE236" s="77"/>
      <c r="PQF236" s="77"/>
      <c r="PQG236" s="77"/>
      <c r="PQH236" s="77"/>
      <c r="PQI236" s="77"/>
      <c r="PQJ236" s="77"/>
      <c r="PQK236" s="77"/>
      <c r="PQL236" s="77"/>
      <c r="PQM236" s="77"/>
      <c r="PQN236" s="77"/>
      <c r="PQO236" s="77"/>
      <c r="PQP236" s="77"/>
      <c r="PQQ236" s="77"/>
      <c r="PQR236" s="77"/>
      <c r="PQS236" s="77"/>
      <c r="PQT236" s="77"/>
      <c r="PQU236" s="77"/>
      <c r="PQV236" s="77"/>
      <c r="PQW236" s="77"/>
      <c r="PQX236" s="77"/>
      <c r="PQY236" s="77"/>
      <c r="PQZ236" s="77"/>
      <c r="PRA236" s="77"/>
      <c r="PRB236" s="77"/>
      <c r="PRC236" s="77"/>
      <c r="PRD236" s="77"/>
      <c r="PRE236" s="77"/>
      <c r="PRF236" s="77"/>
      <c r="PRG236" s="77"/>
      <c r="PRH236" s="77"/>
      <c r="PRI236" s="77"/>
      <c r="PRJ236" s="77"/>
      <c r="PRK236" s="77"/>
      <c r="PRL236" s="77"/>
      <c r="PRM236" s="77"/>
      <c r="PRN236" s="77"/>
      <c r="PRO236" s="77"/>
      <c r="PRP236" s="77"/>
      <c r="PRQ236" s="77"/>
      <c r="PRR236" s="77"/>
      <c r="PRS236" s="77"/>
      <c r="PRT236" s="77"/>
      <c r="PRU236" s="77"/>
      <c r="PRV236" s="77"/>
      <c r="PRW236" s="77"/>
      <c r="PRX236" s="77"/>
      <c r="PRY236" s="77"/>
      <c r="PRZ236" s="77"/>
      <c r="PSA236" s="77"/>
      <c r="PSB236" s="77"/>
      <c r="PSC236" s="77"/>
      <c r="PSD236" s="77"/>
      <c r="PSE236" s="77"/>
      <c r="PSF236" s="77"/>
      <c r="PSG236" s="77"/>
      <c r="PSH236" s="77"/>
      <c r="PSI236" s="77"/>
      <c r="PSJ236" s="77"/>
      <c r="PSK236" s="77"/>
      <c r="PSL236" s="77"/>
      <c r="PSM236" s="77"/>
      <c r="PSN236" s="77"/>
      <c r="PSO236" s="77"/>
      <c r="PSP236" s="77"/>
      <c r="PSQ236" s="77"/>
      <c r="PSR236" s="77"/>
      <c r="PSS236" s="77"/>
      <c r="PST236" s="77"/>
      <c r="PSU236" s="77"/>
      <c r="PSV236" s="77"/>
      <c r="PSW236" s="77"/>
      <c r="PSX236" s="77"/>
      <c r="PSY236" s="77"/>
      <c r="PSZ236" s="77"/>
      <c r="PTA236" s="77"/>
      <c r="PTB236" s="77"/>
      <c r="PTC236" s="77"/>
      <c r="PTD236" s="77"/>
      <c r="PTE236" s="77"/>
      <c r="PTF236" s="77"/>
      <c r="PTG236" s="77"/>
      <c r="PTH236" s="77"/>
      <c r="PTI236" s="77"/>
      <c r="PTJ236" s="77"/>
      <c r="PTK236" s="77"/>
      <c r="PTL236" s="77"/>
      <c r="PTM236" s="77"/>
      <c r="PTN236" s="77"/>
      <c r="PTO236" s="77"/>
      <c r="PTP236" s="77"/>
      <c r="PTQ236" s="77"/>
      <c r="PTR236" s="77"/>
      <c r="PTS236" s="77"/>
      <c r="PTT236" s="77"/>
      <c r="PTU236" s="77"/>
      <c r="PTV236" s="77"/>
      <c r="PTW236" s="77"/>
      <c r="PTX236" s="77"/>
      <c r="PTY236" s="77"/>
      <c r="PTZ236" s="77"/>
      <c r="PUA236" s="77"/>
      <c r="PUB236" s="77"/>
      <c r="PUC236" s="77"/>
      <c r="PUD236" s="77"/>
      <c r="PUE236" s="77"/>
      <c r="PUF236" s="77"/>
      <c r="PUG236" s="77"/>
      <c r="PUH236" s="77"/>
      <c r="PUI236" s="77"/>
      <c r="PUJ236" s="77"/>
      <c r="PUK236" s="77"/>
      <c r="PUL236" s="77"/>
      <c r="PUM236" s="77"/>
      <c r="PUN236" s="77"/>
      <c r="PUO236" s="77"/>
      <c r="PUP236" s="77"/>
      <c r="PUQ236" s="77"/>
      <c r="PUR236" s="77"/>
      <c r="PUS236" s="77"/>
      <c r="PUT236" s="77"/>
      <c r="PUU236" s="77"/>
      <c r="PUV236" s="77"/>
      <c r="PUW236" s="77"/>
      <c r="PUX236" s="77"/>
      <c r="PUY236" s="77"/>
      <c r="PUZ236" s="77"/>
      <c r="PVA236" s="77"/>
      <c r="PVB236" s="77"/>
      <c r="PVC236" s="77"/>
      <c r="PVD236" s="77"/>
      <c r="PVE236" s="77"/>
      <c r="PVF236" s="77"/>
      <c r="PVG236" s="77"/>
      <c r="PVH236" s="77"/>
      <c r="PVI236" s="77"/>
      <c r="PVJ236" s="77"/>
      <c r="PVK236" s="77"/>
      <c r="PVL236" s="77"/>
      <c r="PVM236" s="77"/>
      <c r="PVN236" s="77"/>
      <c r="PVO236" s="77"/>
      <c r="PVP236" s="77"/>
      <c r="PVQ236" s="77"/>
      <c r="PVR236" s="77"/>
      <c r="PVS236" s="77"/>
      <c r="PVT236" s="77"/>
      <c r="PVU236" s="77"/>
      <c r="PVV236" s="77"/>
      <c r="PVW236" s="77"/>
      <c r="PVX236" s="77"/>
      <c r="PVY236" s="77"/>
      <c r="PVZ236" s="77"/>
      <c r="PWA236" s="77"/>
      <c r="PWB236" s="77"/>
      <c r="PWC236" s="77"/>
      <c r="PWD236" s="77"/>
      <c r="PWE236" s="77"/>
      <c r="PWF236" s="77"/>
      <c r="PWG236" s="77"/>
      <c r="PWH236" s="77"/>
      <c r="PWI236" s="77"/>
      <c r="PWJ236" s="77"/>
      <c r="PWK236" s="77"/>
      <c r="PWL236" s="77"/>
      <c r="PWM236" s="77"/>
      <c r="PWN236" s="77"/>
      <c r="PWO236" s="77"/>
      <c r="PWP236" s="77"/>
      <c r="PWQ236" s="77"/>
      <c r="PWR236" s="77"/>
      <c r="PWS236" s="77"/>
      <c r="PWT236" s="77"/>
      <c r="PWU236" s="77"/>
      <c r="PWV236" s="77"/>
      <c r="PWW236" s="77"/>
      <c r="PWX236" s="77"/>
      <c r="PWY236" s="77"/>
      <c r="PWZ236" s="77"/>
      <c r="PXA236" s="77"/>
      <c r="PXB236" s="77"/>
      <c r="PXC236" s="77"/>
      <c r="PXD236" s="77"/>
      <c r="PXE236" s="77"/>
      <c r="PXF236" s="77"/>
      <c r="PXG236" s="77"/>
      <c r="PXH236" s="77"/>
      <c r="PXI236" s="77"/>
      <c r="PXJ236" s="77"/>
      <c r="PXK236" s="77"/>
      <c r="PXL236" s="77"/>
      <c r="PXM236" s="77"/>
      <c r="PXN236" s="77"/>
      <c r="PXO236" s="77"/>
      <c r="PXP236" s="77"/>
      <c r="PXQ236" s="77"/>
      <c r="PXR236" s="77"/>
      <c r="PXS236" s="77"/>
      <c r="PXT236" s="77"/>
      <c r="PXU236" s="77"/>
      <c r="PXV236" s="77"/>
      <c r="PXW236" s="77"/>
      <c r="PXX236" s="77"/>
      <c r="PXY236" s="77"/>
      <c r="PXZ236" s="77"/>
      <c r="PYA236" s="77"/>
      <c r="PYB236" s="77"/>
      <c r="PYC236" s="77"/>
      <c r="PYD236" s="77"/>
      <c r="PYE236" s="77"/>
      <c r="PYF236" s="77"/>
      <c r="PYG236" s="77"/>
      <c r="PYH236" s="77"/>
      <c r="PYI236" s="77"/>
      <c r="PYJ236" s="77"/>
      <c r="PYK236" s="77"/>
      <c r="PYL236" s="77"/>
      <c r="PYM236" s="77"/>
      <c r="PYN236" s="77"/>
      <c r="PYO236" s="77"/>
      <c r="PYP236" s="77"/>
      <c r="PYQ236" s="77"/>
      <c r="PYR236" s="77"/>
      <c r="PYS236" s="77"/>
      <c r="PYT236" s="77"/>
      <c r="PYU236" s="77"/>
      <c r="PYV236" s="77"/>
      <c r="PYW236" s="77"/>
      <c r="PYX236" s="77"/>
      <c r="PYY236" s="77"/>
      <c r="PYZ236" s="77"/>
      <c r="PZA236" s="77"/>
      <c r="PZB236" s="77"/>
      <c r="PZC236" s="77"/>
      <c r="PZD236" s="77"/>
      <c r="PZE236" s="77"/>
      <c r="PZF236" s="77"/>
      <c r="PZG236" s="77"/>
      <c r="PZH236" s="77"/>
      <c r="PZI236" s="77"/>
      <c r="PZJ236" s="77"/>
      <c r="PZK236" s="77"/>
      <c r="PZL236" s="77"/>
      <c r="PZM236" s="77"/>
      <c r="PZN236" s="77"/>
      <c r="PZO236" s="77"/>
      <c r="PZP236" s="77"/>
      <c r="PZQ236" s="77"/>
      <c r="PZR236" s="77"/>
      <c r="PZS236" s="77"/>
      <c r="PZT236" s="77"/>
      <c r="PZU236" s="77"/>
      <c r="PZV236" s="77"/>
      <c r="PZW236" s="77"/>
      <c r="PZX236" s="77"/>
      <c r="PZY236" s="77"/>
      <c r="PZZ236" s="77"/>
      <c r="QAA236" s="77"/>
      <c r="QAB236" s="77"/>
      <c r="QAC236" s="77"/>
      <c r="QAD236" s="77"/>
      <c r="QAE236" s="77"/>
      <c r="QAF236" s="77"/>
      <c r="QAG236" s="77"/>
      <c r="QAH236" s="77"/>
      <c r="QAI236" s="77"/>
      <c r="QAJ236" s="77"/>
      <c r="QAK236" s="77"/>
      <c r="QAL236" s="77"/>
      <c r="QAM236" s="77"/>
      <c r="QAN236" s="77"/>
      <c r="QAO236" s="77"/>
      <c r="QAP236" s="77"/>
      <c r="QAQ236" s="77"/>
      <c r="QAR236" s="77"/>
      <c r="QAS236" s="77"/>
      <c r="QAT236" s="77"/>
      <c r="QAU236" s="77"/>
      <c r="QAV236" s="77"/>
      <c r="QAW236" s="77"/>
      <c r="QAX236" s="77"/>
      <c r="QAY236" s="77"/>
      <c r="QAZ236" s="77"/>
      <c r="QBA236" s="77"/>
      <c r="QBB236" s="77"/>
      <c r="QBC236" s="77"/>
      <c r="QBD236" s="77"/>
      <c r="QBE236" s="77"/>
      <c r="QBF236" s="77"/>
      <c r="QBG236" s="77"/>
      <c r="QBH236" s="77"/>
      <c r="QBI236" s="77"/>
      <c r="QBJ236" s="77"/>
      <c r="QBK236" s="77"/>
      <c r="QBL236" s="77"/>
      <c r="QBM236" s="77"/>
      <c r="QBN236" s="77"/>
      <c r="QBO236" s="77"/>
      <c r="QBP236" s="77"/>
      <c r="QBQ236" s="77"/>
      <c r="QBR236" s="77"/>
      <c r="QBS236" s="77"/>
      <c r="QBT236" s="77"/>
      <c r="QBU236" s="77"/>
      <c r="QBV236" s="77"/>
      <c r="QBW236" s="77"/>
      <c r="QBX236" s="77"/>
      <c r="QBY236" s="77"/>
      <c r="QBZ236" s="77"/>
      <c r="QCA236" s="77"/>
      <c r="QCB236" s="77"/>
      <c r="QCC236" s="77"/>
      <c r="QCD236" s="77"/>
      <c r="QCE236" s="77"/>
      <c r="QCF236" s="77"/>
      <c r="QCG236" s="77"/>
      <c r="QCH236" s="77"/>
      <c r="QCI236" s="77"/>
      <c r="QCJ236" s="77"/>
      <c r="QCK236" s="77"/>
      <c r="QCL236" s="77"/>
      <c r="QCM236" s="77"/>
      <c r="QCN236" s="77"/>
      <c r="QCO236" s="77"/>
      <c r="QCP236" s="77"/>
      <c r="QCQ236" s="77"/>
      <c r="QCR236" s="77"/>
      <c r="QCS236" s="77"/>
      <c r="QCT236" s="77"/>
      <c r="QCU236" s="77"/>
      <c r="QCV236" s="77"/>
      <c r="QCW236" s="77"/>
      <c r="QCX236" s="77"/>
      <c r="QCY236" s="77"/>
      <c r="QCZ236" s="77"/>
      <c r="QDA236" s="77"/>
      <c r="QDB236" s="77"/>
      <c r="QDC236" s="77"/>
      <c r="QDD236" s="77"/>
      <c r="QDE236" s="77"/>
      <c r="QDF236" s="77"/>
      <c r="QDG236" s="77"/>
      <c r="QDH236" s="77"/>
      <c r="QDI236" s="77"/>
      <c r="QDJ236" s="77"/>
      <c r="QDK236" s="77"/>
      <c r="QDL236" s="77"/>
      <c r="QDM236" s="77"/>
      <c r="QDN236" s="77"/>
      <c r="QDO236" s="77"/>
      <c r="QDP236" s="77"/>
      <c r="QDQ236" s="77"/>
      <c r="QDR236" s="77"/>
      <c r="QDS236" s="77"/>
      <c r="QDT236" s="77"/>
      <c r="QDU236" s="77"/>
      <c r="QDV236" s="77"/>
      <c r="QDW236" s="77"/>
      <c r="QDX236" s="77"/>
      <c r="QDY236" s="77"/>
      <c r="QDZ236" s="77"/>
      <c r="QEA236" s="77"/>
      <c r="QEB236" s="77"/>
      <c r="QEC236" s="77"/>
      <c r="QED236" s="77"/>
      <c r="QEE236" s="77"/>
      <c r="QEF236" s="77"/>
      <c r="QEG236" s="77"/>
      <c r="QEH236" s="77"/>
      <c r="QEI236" s="77"/>
      <c r="QEJ236" s="77"/>
      <c r="QEK236" s="77"/>
      <c r="QEL236" s="77"/>
      <c r="QEM236" s="77"/>
      <c r="QEN236" s="77"/>
      <c r="QEO236" s="77"/>
      <c r="QEP236" s="77"/>
      <c r="QEQ236" s="77"/>
      <c r="QER236" s="77"/>
      <c r="QES236" s="77"/>
      <c r="QET236" s="77"/>
      <c r="QEU236" s="77"/>
      <c r="QEV236" s="77"/>
      <c r="QEW236" s="77"/>
      <c r="QEX236" s="77"/>
      <c r="QEY236" s="77"/>
      <c r="QEZ236" s="77"/>
      <c r="QFA236" s="77"/>
      <c r="QFB236" s="77"/>
      <c r="QFC236" s="77"/>
      <c r="QFD236" s="77"/>
      <c r="QFE236" s="77"/>
      <c r="QFF236" s="77"/>
      <c r="QFG236" s="77"/>
      <c r="QFH236" s="77"/>
      <c r="QFI236" s="77"/>
      <c r="QFJ236" s="77"/>
      <c r="QFK236" s="77"/>
      <c r="QFL236" s="77"/>
      <c r="QFM236" s="77"/>
      <c r="QFN236" s="77"/>
      <c r="QFO236" s="77"/>
      <c r="QFP236" s="77"/>
      <c r="QFQ236" s="77"/>
      <c r="QFR236" s="77"/>
      <c r="QFS236" s="77"/>
      <c r="QFT236" s="77"/>
      <c r="QFU236" s="77"/>
      <c r="QFV236" s="77"/>
      <c r="QFW236" s="77"/>
      <c r="QFX236" s="77"/>
      <c r="QFY236" s="77"/>
      <c r="QFZ236" s="77"/>
      <c r="QGA236" s="77"/>
      <c r="QGB236" s="77"/>
      <c r="QGC236" s="77"/>
      <c r="QGD236" s="77"/>
      <c r="QGE236" s="77"/>
      <c r="QGF236" s="77"/>
      <c r="QGG236" s="77"/>
      <c r="QGH236" s="77"/>
      <c r="QGI236" s="77"/>
      <c r="QGJ236" s="77"/>
      <c r="QGK236" s="77"/>
      <c r="QGL236" s="77"/>
      <c r="QGM236" s="77"/>
      <c r="QGN236" s="77"/>
      <c r="QGO236" s="77"/>
      <c r="QGP236" s="77"/>
      <c r="QGQ236" s="77"/>
      <c r="QGR236" s="77"/>
      <c r="QGS236" s="77"/>
      <c r="QGT236" s="77"/>
      <c r="QGU236" s="77"/>
      <c r="QGV236" s="77"/>
      <c r="QGW236" s="77"/>
      <c r="QGX236" s="77"/>
      <c r="QGY236" s="77"/>
      <c r="QGZ236" s="77"/>
      <c r="QHA236" s="77"/>
      <c r="QHB236" s="77"/>
      <c r="QHC236" s="77"/>
      <c r="QHD236" s="77"/>
      <c r="QHE236" s="77"/>
      <c r="QHF236" s="77"/>
      <c r="QHG236" s="77"/>
      <c r="QHH236" s="77"/>
      <c r="QHI236" s="77"/>
      <c r="QHJ236" s="77"/>
      <c r="QHK236" s="77"/>
      <c r="QHL236" s="77"/>
      <c r="QHM236" s="77"/>
      <c r="QHN236" s="77"/>
      <c r="QHO236" s="77"/>
      <c r="QHP236" s="77"/>
      <c r="QHQ236" s="77"/>
      <c r="QHR236" s="77"/>
      <c r="QHS236" s="77"/>
      <c r="QHT236" s="77"/>
      <c r="QHU236" s="77"/>
      <c r="QHV236" s="77"/>
      <c r="QHW236" s="77"/>
      <c r="QHX236" s="77"/>
      <c r="QHY236" s="77"/>
      <c r="QHZ236" s="77"/>
      <c r="QIA236" s="77"/>
      <c r="QIB236" s="77"/>
      <c r="QIC236" s="77"/>
      <c r="QID236" s="77"/>
      <c r="QIE236" s="77"/>
      <c r="QIF236" s="77"/>
      <c r="QIG236" s="77"/>
      <c r="QIH236" s="77"/>
      <c r="QII236" s="77"/>
      <c r="QIJ236" s="77"/>
      <c r="QIK236" s="77"/>
      <c r="QIL236" s="77"/>
      <c r="QIM236" s="77"/>
      <c r="QIN236" s="77"/>
      <c r="QIO236" s="77"/>
      <c r="QIP236" s="77"/>
      <c r="QIQ236" s="77"/>
      <c r="QIR236" s="77"/>
      <c r="QIS236" s="77"/>
      <c r="QIT236" s="77"/>
      <c r="QIU236" s="77"/>
      <c r="QIV236" s="77"/>
      <c r="QIW236" s="77"/>
      <c r="QIX236" s="77"/>
      <c r="QIY236" s="77"/>
      <c r="QIZ236" s="77"/>
      <c r="QJA236" s="77"/>
      <c r="QJB236" s="77"/>
      <c r="QJC236" s="77"/>
      <c r="QJD236" s="77"/>
      <c r="QJE236" s="77"/>
      <c r="QJF236" s="77"/>
      <c r="QJG236" s="77"/>
      <c r="QJH236" s="77"/>
      <c r="QJI236" s="77"/>
      <c r="QJJ236" s="77"/>
      <c r="QJK236" s="77"/>
      <c r="QJL236" s="77"/>
      <c r="QJM236" s="77"/>
      <c r="QJN236" s="77"/>
      <c r="QJO236" s="77"/>
      <c r="QJP236" s="77"/>
      <c r="QJQ236" s="77"/>
      <c r="QJR236" s="77"/>
      <c r="QJS236" s="77"/>
      <c r="QJT236" s="77"/>
      <c r="QJU236" s="77"/>
      <c r="QJV236" s="77"/>
      <c r="QJW236" s="77"/>
      <c r="QJX236" s="77"/>
      <c r="QJY236" s="77"/>
      <c r="QJZ236" s="77"/>
      <c r="QKA236" s="77"/>
      <c r="QKB236" s="77"/>
      <c r="QKC236" s="77"/>
      <c r="QKD236" s="77"/>
      <c r="QKE236" s="77"/>
      <c r="QKF236" s="77"/>
      <c r="QKG236" s="77"/>
      <c r="QKH236" s="77"/>
      <c r="QKI236" s="77"/>
      <c r="QKJ236" s="77"/>
      <c r="QKK236" s="77"/>
      <c r="QKL236" s="77"/>
      <c r="QKM236" s="77"/>
      <c r="QKN236" s="77"/>
      <c r="QKO236" s="77"/>
      <c r="QKP236" s="77"/>
      <c r="QKQ236" s="77"/>
      <c r="QKR236" s="77"/>
      <c r="QKS236" s="77"/>
      <c r="QKT236" s="77"/>
      <c r="QKU236" s="77"/>
      <c r="QKV236" s="77"/>
      <c r="QKW236" s="77"/>
      <c r="QKX236" s="77"/>
      <c r="QKY236" s="77"/>
      <c r="QKZ236" s="77"/>
      <c r="QLA236" s="77"/>
      <c r="QLB236" s="77"/>
      <c r="QLC236" s="77"/>
      <c r="QLD236" s="77"/>
      <c r="QLE236" s="77"/>
      <c r="QLF236" s="77"/>
      <c r="QLG236" s="77"/>
      <c r="QLH236" s="77"/>
      <c r="QLI236" s="77"/>
      <c r="QLJ236" s="77"/>
      <c r="QLK236" s="77"/>
      <c r="QLL236" s="77"/>
      <c r="QLM236" s="77"/>
      <c r="QLN236" s="77"/>
      <c r="QLO236" s="77"/>
      <c r="QLP236" s="77"/>
      <c r="QLQ236" s="77"/>
      <c r="QLR236" s="77"/>
      <c r="QLS236" s="77"/>
      <c r="QLT236" s="77"/>
      <c r="QLU236" s="77"/>
      <c r="QLV236" s="77"/>
      <c r="QLW236" s="77"/>
      <c r="QLX236" s="77"/>
      <c r="QLY236" s="77"/>
      <c r="QLZ236" s="77"/>
      <c r="QMA236" s="77"/>
      <c r="QMB236" s="77"/>
      <c r="QMC236" s="77"/>
      <c r="QMD236" s="77"/>
      <c r="QME236" s="77"/>
      <c r="QMF236" s="77"/>
      <c r="QMG236" s="77"/>
      <c r="QMH236" s="77"/>
      <c r="QMI236" s="77"/>
      <c r="QMJ236" s="77"/>
      <c r="QMK236" s="77"/>
      <c r="QML236" s="77"/>
      <c r="QMM236" s="77"/>
      <c r="QMN236" s="77"/>
      <c r="QMO236" s="77"/>
      <c r="QMP236" s="77"/>
      <c r="QMQ236" s="77"/>
      <c r="QMR236" s="77"/>
      <c r="QMS236" s="77"/>
      <c r="QMT236" s="77"/>
      <c r="QMU236" s="77"/>
      <c r="QMV236" s="77"/>
      <c r="QMW236" s="77"/>
      <c r="QMX236" s="77"/>
      <c r="QMY236" s="77"/>
      <c r="QMZ236" s="77"/>
      <c r="QNA236" s="77"/>
      <c r="QNB236" s="77"/>
      <c r="QNC236" s="77"/>
      <c r="QND236" s="77"/>
      <c r="QNE236" s="77"/>
      <c r="QNF236" s="77"/>
      <c r="QNG236" s="77"/>
      <c r="QNH236" s="77"/>
      <c r="QNI236" s="77"/>
      <c r="QNJ236" s="77"/>
      <c r="QNK236" s="77"/>
      <c r="QNL236" s="77"/>
      <c r="QNM236" s="77"/>
      <c r="QNN236" s="77"/>
      <c r="QNO236" s="77"/>
      <c r="QNP236" s="77"/>
      <c r="QNQ236" s="77"/>
      <c r="QNR236" s="77"/>
      <c r="QNS236" s="77"/>
      <c r="QNT236" s="77"/>
      <c r="QNU236" s="77"/>
      <c r="QNV236" s="77"/>
      <c r="QNW236" s="77"/>
      <c r="QNX236" s="77"/>
      <c r="QNY236" s="77"/>
      <c r="QNZ236" s="77"/>
      <c r="QOA236" s="77"/>
      <c r="QOB236" s="77"/>
      <c r="QOC236" s="77"/>
      <c r="QOD236" s="77"/>
      <c r="QOE236" s="77"/>
      <c r="QOF236" s="77"/>
      <c r="QOG236" s="77"/>
      <c r="QOH236" s="77"/>
      <c r="QOI236" s="77"/>
      <c r="QOJ236" s="77"/>
      <c r="QOK236" s="77"/>
      <c r="QOL236" s="77"/>
      <c r="QOM236" s="77"/>
      <c r="QON236" s="77"/>
      <c r="QOO236" s="77"/>
      <c r="QOP236" s="77"/>
      <c r="QOQ236" s="77"/>
      <c r="QOR236" s="77"/>
      <c r="QOS236" s="77"/>
      <c r="QOT236" s="77"/>
      <c r="QOU236" s="77"/>
      <c r="QOV236" s="77"/>
      <c r="QOW236" s="77"/>
      <c r="QOX236" s="77"/>
      <c r="QOY236" s="77"/>
      <c r="QOZ236" s="77"/>
      <c r="QPA236" s="77"/>
      <c r="QPB236" s="77"/>
      <c r="QPC236" s="77"/>
      <c r="QPD236" s="77"/>
      <c r="QPE236" s="77"/>
      <c r="QPF236" s="77"/>
      <c r="QPG236" s="77"/>
      <c r="QPH236" s="77"/>
      <c r="QPI236" s="77"/>
      <c r="QPJ236" s="77"/>
      <c r="QPK236" s="77"/>
      <c r="QPL236" s="77"/>
      <c r="QPM236" s="77"/>
      <c r="QPN236" s="77"/>
      <c r="QPO236" s="77"/>
      <c r="QPP236" s="77"/>
      <c r="QPQ236" s="77"/>
      <c r="QPR236" s="77"/>
      <c r="QPS236" s="77"/>
      <c r="QPT236" s="77"/>
      <c r="QPU236" s="77"/>
      <c r="QPV236" s="77"/>
      <c r="QPW236" s="77"/>
      <c r="QPX236" s="77"/>
      <c r="QPY236" s="77"/>
      <c r="QPZ236" s="77"/>
      <c r="QQA236" s="77"/>
      <c r="QQB236" s="77"/>
      <c r="QQC236" s="77"/>
      <c r="QQD236" s="77"/>
      <c r="QQE236" s="77"/>
      <c r="QQF236" s="77"/>
      <c r="QQG236" s="77"/>
      <c r="QQH236" s="77"/>
      <c r="QQI236" s="77"/>
      <c r="QQJ236" s="77"/>
      <c r="QQK236" s="77"/>
      <c r="QQL236" s="77"/>
      <c r="QQM236" s="77"/>
      <c r="QQN236" s="77"/>
      <c r="QQO236" s="77"/>
      <c r="QQP236" s="77"/>
      <c r="QQQ236" s="77"/>
      <c r="QQR236" s="77"/>
      <c r="QQS236" s="77"/>
      <c r="QQT236" s="77"/>
      <c r="QQU236" s="77"/>
      <c r="QQV236" s="77"/>
      <c r="QQW236" s="77"/>
      <c r="QQX236" s="77"/>
      <c r="QQY236" s="77"/>
      <c r="QQZ236" s="77"/>
      <c r="QRA236" s="77"/>
      <c r="QRB236" s="77"/>
      <c r="QRC236" s="77"/>
      <c r="QRD236" s="77"/>
      <c r="QRE236" s="77"/>
      <c r="QRF236" s="77"/>
      <c r="QRG236" s="77"/>
      <c r="QRH236" s="77"/>
      <c r="QRI236" s="77"/>
      <c r="QRJ236" s="77"/>
      <c r="QRK236" s="77"/>
      <c r="QRL236" s="77"/>
      <c r="QRM236" s="77"/>
      <c r="QRN236" s="77"/>
      <c r="QRO236" s="77"/>
      <c r="QRP236" s="77"/>
      <c r="QRQ236" s="77"/>
      <c r="QRR236" s="77"/>
      <c r="QRS236" s="77"/>
      <c r="QRT236" s="77"/>
      <c r="QRU236" s="77"/>
      <c r="QRV236" s="77"/>
      <c r="QRW236" s="77"/>
      <c r="QRX236" s="77"/>
      <c r="QRY236" s="77"/>
      <c r="QRZ236" s="77"/>
      <c r="QSA236" s="77"/>
      <c r="QSB236" s="77"/>
      <c r="QSC236" s="77"/>
      <c r="QSD236" s="77"/>
      <c r="QSE236" s="77"/>
      <c r="QSF236" s="77"/>
      <c r="QSG236" s="77"/>
      <c r="QSH236" s="77"/>
      <c r="QSI236" s="77"/>
      <c r="QSJ236" s="77"/>
      <c r="QSK236" s="77"/>
      <c r="QSL236" s="77"/>
      <c r="QSM236" s="77"/>
      <c r="QSN236" s="77"/>
      <c r="QSO236" s="77"/>
      <c r="QSP236" s="77"/>
      <c r="QSQ236" s="77"/>
      <c r="QSR236" s="77"/>
      <c r="QSS236" s="77"/>
      <c r="QST236" s="77"/>
      <c r="QSU236" s="77"/>
      <c r="QSV236" s="77"/>
      <c r="QSW236" s="77"/>
      <c r="QSX236" s="77"/>
      <c r="QSY236" s="77"/>
      <c r="QSZ236" s="77"/>
      <c r="QTA236" s="77"/>
      <c r="QTB236" s="77"/>
      <c r="QTC236" s="77"/>
      <c r="QTD236" s="77"/>
      <c r="QTE236" s="77"/>
      <c r="QTF236" s="77"/>
      <c r="QTG236" s="77"/>
      <c r="QTH236" s="77"/>
      <c r="QTI236" s="77"/>
      <c r="QTJ236" s="77"/>
      <c r="QTK236" s="77"/>
      <c r="QTL236" s="77"/>
      <c r="QTM236" s="77"/>
      <c r="QTN236" s="77"/>
      <c r="QTO236" s="77"/>
      <c r="QTP236" s="77"/>
      <c r="QTQ236" s="77"/>
      <c r="QTR236" s="77"/>
      <c r="QTS236" s="77"/>
      <c r="QTT236" s="77"/>
      <c r="QTU236" s="77"/>
      <c r="QTV236" s="77"/>
      <c r="QTW236" s="77"/>
      <c r="QTX236" s="77"/>
      <c r="QTY236" s="77"/>
      <c r="QTZ236" s="77"/>
      <c r="QUA236" s="77"/>
      <c r="QUB236" s="77"/>
      <c r="QUC236" s="77"/>
      <c r="QUD236" s="77"/>
      <c r="QUE236" s="77"/>
      <c r="QUF236" s="77"/>
      <c r="QUG236" s="77"/>
      <c r="QUH236" s="77"/>
      <c r="QUI236" s="77"/>
      <c r="QUJ236" s="77"/>
      <c r="QUK236" s="77"/>
      <c r="QUL236" s="77"/>
      <c r="QUM236" s="77"/>
      <c r="QUN236" s="77"/>
      <c r="QUO236" s="77"/>
      <c r="QUP236" s="77"/>
      <c r="QUQ236" s="77"/>
      <c r="QUR236" s="77"/>
      <c r="QUS236" s="77"/>
      <c r="QUT236" s="77"/>
      <c r="QUU236" s="77"/>
      <c r="QUV236" s="77"/>
      <c r="QUW236" s="77"/>
      <c r="QUX236" s="77"/>
      <c r="QUY236" s="77"/>
      <c r="QUZ236" s="77"/>
      <c r="QVA236" s="77"/>
      <c r="QVB236" s="77"/>
      <c r="QVC236" s="77"/>
      <c r="QVD236" s="77"/>
      <c r="QVE236" s="77"/>
      <c r="QVF236" s="77"/>
      <c r="QVG236" s="77"/>
      <c r="QVH236" s="77"/>
      <c r="QVI236" s="77"/>
      <c r="QVJ236" s="77"/>
      <c r="QVK236" s="77"/>
      <c r="QVL236" s="77"/>
      <c r="QVM236" s="77"/>
      <c r="QVN236" s="77"/>
      <c r="QVO236" s="77"/>
      <c r="QVP236" s="77"/>
      <c r="QVQ236" s="77"/>
      <c r="QVR236" s="77"/>
      <c r="QVS236" s="77"/>
      <c r="QVT236" s="77"/>
      <c r="QVU236" s="77"/>
      <c r="QVV236" s="77"/>
      <c r="QVW236" s="77"/>
      <c r="QVX236" s="77"/>
      <c r="QVY236" s="77"/>
      <c r="QVZ236" s="77"/>
      <c r="QWA236" s="77"/>
      <c r="QWB236" s="77"/>
      <c r="QWC236" s="77"/>
      <c r="QWD236" s="77"/>
      <c r="QWE236" s="77"/>
      <c r="QWF236" s="77"/>
      <c r="QWG236" s="77"/>
      <c r="QWH236" s="77"/>
      <c r="QWI236" s="77"/>
      <c r="QWJ236" s="77"/>
      <c r="QWK236" s="77"/>
      <c r="QWL236" s="77"/>
      <c r="QWM236" s="77"/>
      <c r="QWN236" s="77"/>
      <c r="QWO236" s="77"/>
      <c r="QWP236" s="77"/>
      <c r="QWQ236" s="77"/>
      <c r="QWR236" s="77"/>
      <c r="QWS236" s="77"/>
      <c r="QWT236" s="77"/>
      <c r="QWU236" s="77"/>
      <c r="QWV236" s="77"/>
      <c r="QWW236" s="77"/>
      <c r="QWX236" s="77"/>
      <c r="QWY236" s="77"/>
      <c r="QWZ236" s="77"/>
      <c r="QXA236" s="77"/>
      <c r="QXB236" s="77"/>
      <c r="QXC236" s="77"/>
      <c r="QXD236" s="77"/>
      <c r="QXE236" s="77"/>
      <c r="QXF236" s="77"/>
      <c r="QXG236" s="77"/>
      <c r="QXH236" s="77"/>
      <c r="QXI236" s="77"/>
      <c r="QXJ236" s="77"/>
      <c r="QXK236" s="77"/>
      <c r="QXL236" s="77"/>
      <c r="QXM236" s="77"/>
      <c r="QXN236" s="77"/>
      <c r="QXO236" s="77"/>
      <c r="QXP236" s="77"/>
      <c r="QXQ236" s="77"/>
      <c r="QXR236" s="77"/>
      <c r="QXS236" s="77"/>
      <c r="QXT236" s="77"/>
      <c r="QXU236" s="77"/>
      <c r="QXV236" s="77"/>
      <c r="QXW236" s="77"/>
      <c r="QXX236" s="77"/>
      <c r="QXY236" s="77"/>
      <c r="QXZ236" s="77"/>
      <c r="QYA236" s="77"/>
      <c r="QYB236" s="77"/>
      <c r="QYC236" s="77"/>
      <c r="QYD236" s="77"/>
      <c r="QYE236" s="77"/>
      <c r="QYF236" s="77"/>
      <c r="QYG236" s="77"/>
      <c r="QYH236" s="77"/>
      <c r="QYI236" s="77"/>
      <c r="QYJ236" s="77"/>
      <c r="QYK236" s="77"/>
      <c r="QYL236" s="77"/>
      <c r="QYM236" s="77"/>
      <c r="QYN236" s="77"/>
      <c r="QYO236" s="77"/>
      <c r="QYP236" s="77"/>
      <c r="QYQ236" s="77"/>
      <c r="QYR236" s="77"/>
      <c r="QYS236" s="77"/>
      <c r="QYT236" s="77"/>
      <c r="QYU236" s="77"/>
      <c r="QYV236" s="77"/>
      <c r="QYW236" s="77"/>
      <c r="QYX236" s="77"/>
      <c r="QYY236" s="77"/>
      <c r="QYZ236" s="77"/>
      <c r="QZA236" s="77"/>
      <c r="QZB236" s="77"/>
      <c r="QZC236" s="77"/>
      <c r="QZD236" s="77"/>
      <c r="QZE236" s="77"/>
      <c r="QZF236" s="77"/>
      <c r="QZG236" s="77"/>
      <c r="QZH236" s="77"/>
      <c r="QZI236" s="77"/>
      <c r="QZJ236" s="77"/>
      <c r="QZK236" s="77"/>
      <c r="QZL236" s="77"/>
      <c r="QZM236" s="77"/>
      <c r="QZN236" s="77"/>
      <c r="QZO236" s="77"/>
      <c r="QZP236" s="77"/>
      <c r="QZQ236" s="77"/>
      <c r="QZR236" s="77"/>
      <c r="QZS236" s="77"/>
      <c r="QZT236" s="77"/>
      <c r="QZU236" s="77"/>
      <c r="QZV236" s="77"/>
      <c r="QZW236" s="77"/>
      <c r="QZX236" s="77"/>
      <c r="QZY236" s="77"/>
      <c r="QZZ236" s="77"/>
      <c r="RAA236" s="77"/>
      <c r="RAB236" s="77"/>
      <c r="RAC236" s="77"/>
      <c r="RAD236" s="77"/>
      <c r="RAE236" s="77"/>
      <c r="RAF236" s="77"/>
      <c r="RAG236" s="77"/>
      <c r="RAH236" s="77"/>
      <c r="RAI236" s="77"/>
      <c r="RAJ236" s="77"/>
      <c r="RAK236" s="77"/>
      <c r="RAL236" s="77"/>
      <c r="RAM236" s="77"/>
      <c r="RAN236" s="77"/>
      <c r="RAO236" s="77"/>
      <c r="RAP236" s="77"/>
      <c r="RAQ236" s="77"/>
      <c r="RAR236" s="77"/>
      <c r="RAS236" s="77"/>
      <c r="RAT236" s="77"/>
      <c r="RAU236" s="77"/>
      <c r="RAV236" s="77"/>
      <c r="RAW236" s="77"/>
      <c r="RAX236" s="77"/>
      <c r="RAY236" s="77"/>
      <c r="RAZ236" s="77"/>
      <c r="RBA236" s="77"/>
      <c r="RBB236" s="77"/>
      <c r="RBC236" s="77"/>
      <c r="RBD236" s="77"/>
      <c r="RBE236" s="77"/>
      <c r="RBF236" s="77"/>
      <c r="RBG236" s="77"/>
      <c r="RBH236" s="77"/>
      <c r="RBI236" s="77"/>
      <c r="RBJ236" s="77"/>
      <c r="RBK236" s="77"/>
      <c r="RBL236" s="77"/>
      <c r="RBM236" s="77"/>
      <c r="RBN236" s="77"/>
      <c r="RBO236" s="77"/>
      <c r="RBP236" s="77"/>
      <c r="RBQ236" s="77"/>
      <c r="RBR236" s="77"/>
      <c r="RBS236" s="77"/>
      <c r="RBT236" s="77"/>
      <c r="RBU236" s="77"/>
      <c r="RBV236" s="77"/>
      <c r="RBW236" s="77"/>
      <c r="RBX236" s="77"/>
      <c r="RBY236" s="77"/>
      <c r="RBZ236" s="77"/>
      <c r="RCA236" s="77"/>
      <c r="RCB236" s="77"/>
      <c r="RCC236" s="77"/>
      <c r="RCD236" s="77"/>
      <c r="RCE236" s="77"/>
      <c r="RCF236" s="77"/>
      <c r="RCG236" s="77"/>
      <c r="RCH236" s="77"/>
      <c r="RCI236" s="77"/>
      <c r="RCJ236" s="77"/>
      <c r="RCK236" s="77"/>
      <c r="RCL236" s="77"/>
      <c r="RCM236" s="77"/>
      <c r="RCN236" s="77"/>
      <c r="RCO236" s="77"/>
      <c r="RCP236" s="77"/>
      <c r="RCQ236" s="77"/>
      <c r="RCR236" s="77"/>
      <c r="RCS236" s="77"/>
      <c r="RCT236" s="77"/>
      <c r="RCU236" s="77"/>
      <c r="RCV236" s="77"/>
      <c r="RCW236" s="77"/>
      <c r="RCX236" s="77"/>
      <c r="RCY236" s="77"/>
      <c r="RCZ236" s="77"/>
      <c r="RDA236" s="77"/>
      <c r="RDB236" s="77"/>
      <c r="RDC236" s="77"/>
      <c r="RDD236" s="77"/>
      <c r="RDE236" s="77"/>
      <c r="RDF236" s="77"/>
      <c r="RDG236" s="77"/>
      <c r="RDH236" s="77"/>
      <c r="RDI236" s="77"/>
      <c r="RDJ236" s="77"/>
      <c r="RDK236" s="77"/>
      <c r="RDL236" s="77"/>
      <c r="RDM236" s="77"/>
      <c r="RDN236" s="77"/>
      <c r="RDO236" s="77"/>
      <c r="RDP236" s="77"/>
      <c r="RDQ236" s="77"/>
      <c r="RDR236" s="77"/>
      <c r="RDS236" s="77"/>
      <c r="RDT236" s="77"/>
      <c r="RDU236" s="77"/>
      <c r="RDV236" s="77"/>
      <c r="RDW236" s="77"/>
      <c r="RDX236" s="77"/>
      <c r="RDY236" s="77"/>
      <c r="RDZ236" s="77"/>
      <c r="REA236" s="77"/>
      <c r="REB236" s="77"/>
      <c r="REC236" s="77"/>
      <c r="RED236" s="77"/>
      <c r="REE236" s="77"/>
      <c r="REF236" s="77"/>
      <c r="REG236" s="77"/>
      <c r="REH236" s="77"/>
      <c r="REI236" s="77"/>
      <c r="REJ236" s="77"/>
      <c r="REK236" s="77"/>
      <c r="REL236" s="77"/>
      <c r="REM236" s="77"/>
      <c r="REN236" s="77"/>
      <c r="REO236" s="77"/>
      <c r="REP236" s="77"/>
      <c r="REQ236" s="77"/>
      <c r="RER236" s="77"/>
      <c r="RES236" s="77"/>
      <c r="RET236" s="77"/>
      <c r="REU236" s="77"/>
      <c r="REV236" s="77"/>
      <c r="REW236" s="77"/>
      <c r="REX236" s="77"/>
      <c r="REY236" s="77"/>
      <c r="REZ236" s="77"/>
      <c r="RFA236" s="77"/>
      <c r="RFB236" s="77"/>
      <c r="RFC236" s="77"/>
      <c r="RFD236" s="77"/>
      <c r="RFE236" s="77"/>
      <c r="RFF236" s="77"/>
      <c r="RFG236" s="77"/>
      <c r="RFH236" s="77"/>
      <c r="RFI236" s="77"/>
      <c r="RFJ236" s="77"/>
      <c r="RFK236" s="77"/>
      <c r="RFL236" s="77"/>
      <c r="RFM236" s="77"/>
      <c r="RFN236" s="77"/>
      <c r="RFO236" s="77"/>
      <c r="RFP236" s="77"/>
      <c r="RFQ236" s="77"/>
      <c r="RFR236" s="77"/>
      <c r="RFS236" s="77"/>
      <c r="RFT236" s="77"/>
      <c r="RFU236" s="77"/>
      <c r="RFV236" s="77"/>
      <c r="RFW236" s="77"/>
      <c r="RFX236" s="77"/>
      <c r="RFY236" s="77"/>
      <c r="RFZ236" s="77"/>
      <c r="RGA236" s="77"/>
      <c r="RGB236" s="77"/>
      <c r="RGC236" s="77"/>
      <c r="RGD236" s="77"/>
      <c r="RGE236" s="77"/>
      <c r="RGF236" s="77"/>
      <c r="RGG236" s="77"/>
      <c r="RGH236" s="77"/>
      <c r="RGI236" s="77"/>
      <c r="RGJ236" s="77"/>
      <c r="RGK236" s="77"/>
      <c r="RGL236" s="77"/>
      <c r="RGM236" s="77"/>
      <c r="RGN236" s="77"/>
      <c r="RGO236" s="77"/>
      <c r="RGP236" s="77"/>
      <c r="RGQ236" s="77"/>
      <c r="RGR236" s="77"/>
      <c r="RGS236" s="77"/>
      <c r="RGT236" s="77"/>
      <c r="RGU236" s="77"/>
      <c r="RGV236" s="77"/>
      <c r="RGW236" s="77"/>
      <c r="RGX236" s="77"/>
      <c r="RGY236" s="77"/>
      <c r="RGZ236" s="77"/>
      <c r="RHA236" s="77"/>
      <c r="RHB236" s="77"/>
      <c r="RHC236" s="77"/>
      <c r="RHD236" s="77"/>
      <c r="RHE236" s="77"/>
      <c r="RHF236" s="77"/>
      <c r="RHG236" s="77"/>
      <c r="RHH236" s="77"/>
      <c r="RHI236" s="77"/>
      <c r="RHJ236" s="77"/>
      <c r="RHK236" s="77"/>
      <c r="RHL236" s="77"/>
      <c r="RHM236" s="77"/>
      <c r="RHN236" s="77"/>
      <c r="RHO236" s="77"/>
      <c r="RHP236" s="77"/>
      <c r="RHQ236" s="77"/>
      <c r="RHR236" s="77"/>
      <c r="RHS236" s="77"/>
      <c r="RHT236" s="77"/>
      <c r="RHU236" s="77"/>
      <c r="RHV236" s="77"/>
      <c r="RHW236" s="77"/>
      <c r="RHX236" s="77"/>
      <c r="RHY236" s="77"/>
      <c r="RHZ236" s="77"/>
      <c r="RIA236" s="77"/>
      <c r="RIB236" s="77"/>
      <c r="RIC236" s="77"/>
      <c r="RID236" s="77"/>
      <c r="RIE236" s="77"/>
      <c r="RIF236" s="77"/>
      <c r="RIG236" s="77"/>
      <c r="RIH236" s="77"/>
      <c r="RII236" s="77"/>
      <c r="RIJ236" s="77"/>
      <c r="RIK236" s="77"/>
      <c r="RIL236" s="77"/>
      <c r="RIM236" s="77"/>
      <c r="RIN236" s="77"/>
      <c r="RIO236" s="77"/>
      <c r="RIP236" s="77"/>
      <c r="RIQ236" s="77"/>
      <c r="RIR236" s="77"/>
      <c r="RIS236" s="77"/>
      <c r="RIT236" s="77"/>
      <c r="RIU236" s="77"/>
      <c r="RIV236" s="77"/>
      <c r="RIW236" s="77"/>
      <c r="RIX236" s="77"/>
      <c r="RIY236" s="77"/>
      <c r="RIZ236" s="77"/>
      <c r="RJA236" s="77"/>
      <c r="RJB236" s="77"/>
      <c r="RJC236" s="77"/>
      <c r="RJD236" s="77"/>
      <c r="RJE236" s="77"/>
      <c r="RJF236" s="77"/>
      <c r="RJG236" s="77"/>
      <c r="RJH236" s="77"/>
      <c r="RJI236" s="77"/>
      <c r="RJJ236" s="77"/>
      <c r="RJK236" s="77"/>
      <c r="RJL236" s="77"/>
      <c r="RJM236" s="77"/>
      <c r="RJN236" s="77"/>
      <c r="RJO236" s="77"/>
      <c r="RJP236" s="77"/>
      <c r="RJQ236" s="77"/>
      <c r="RJR236" s="77"/>
      <c r="RJS236" s="77"/>
      <c r="RJT236" s="77"/>
      <c r="RJU236" s="77"/>
      <c r="RJV236" s="77"/>
      <c r="RJW236" s="77"/>
      <c r="RJX236" s="77"/>
      <c r="RJY236" s="77"/>
      <c r="RJZ236" s="77"/>
      <c r="RKA236" s="77"/>
      <c r="RKB236" s="77"/>
      <c r="RKC236" s="77"/>
      <c r="RKD236" s="77"/>
      <c r="RKE236" s="77"/>
      <c r="RKF236" s="77"/>
      <c r="RKG236" s="77"/>
      <c r="RKH236" s="77"/>
      <c r="RKI236" s="77"/>
      <c r="RKJ236" s="77"/>
      <c r="RKK236" s="77"/>
      <c r="RKL236" s="77"/>
      <c r="RKM236" s="77"/>
      <c r="RKN236" s="77"/>
      <c r="RKO236" s="77"/>
      <c r="RKP236" s="77"/>
      <c r="RKQ236" s="77"/>
      <c r="RKR236" s="77"/>
      <c r="RKS236" s="77"/>
      <c r="RKT236" s="77"/>
      <c r="RKU236" s="77"/>
      <c r="RKV236" s="77"/>
      <c r="RKW236" s="77"/>
      <c r="RKX236" s="77"/>
      <c r="RKY236" s="77"/>
      <c r="RKZ236" s="77"/>
      <c r="RLA236" s="77"/>
      <c r="RLB236" s="77"/>
      <c r="RLC236" s="77"/>
      <c r="RLD236" s="77"/>
      <c r="RLE236" s="77"/>
      <c r="RLF236" s="77"/>
      <c r="RLG236" s="77"/>
      <c r="RLH236" s="77"/>
      <c r="RLI236" s="77"/>
      <c r="RLJ236" s="77"/>
      <c r="RLK236" s="77"/>
      <c r="RLL236" s="77"/>
      <c r="RLM236" s="77"/>
      <c r="RLN236" s="77"/>
      <c r="RLO236" s="77"/>
      <c r="RLP236" s="77"/>
      <c r="RLQ236" s="77"/>
      <c r="RLR236" s="77"/>
      <c r="RLS236" s="77"/>
      <c r="RLT236" s="77"/>
      <c r="RLU236" s="77"/>
      <c r="RLV236" s="77"/>
      <c r="RLW236" s="77"/>
      <c r="RLX236" s="77"/>
      <c r="RLY236" s="77"/>
      <c r="RLZ236" s="77"/>
      <c r="RMA236" s="77"/>
      <c r="RMB236" s="77"/>
      <c r="RMC236" s="77"/>
      <c r="RMD236" s="77"/>
      <c r="RME236" s="77"/>
      <c r="RMF236" s="77"/>
      <c r="RMG236" s="77"/>
      <c r="RMH236" s="77"/>
      <c r="RMI236" s="77"/>
      <c r="RMJ236" s="77"/>
      <c r="RMK236" s="77"/>
      <c r="RML236" s="77"/>
      <c r="RMM236" s="77"/>
      <c r="RMN236" s="77"/>
      <c r="RMO236" s="77"/>
      <c r="RMP236" s="77"/>
      <c r="RMQ236" s="77"/>
      <c r="RMR236" s="77"/>
      <c r="RMS236" s="77"/>
      <c r="RMT236" s="77"/>
      <c r="RMU236" s="77"/>
      <c r="RMV236" s="77"/>
      <c r="RMW236" s="77"/>
      <c r="RMX236" s="77"/>
      <c r="RMY236" s="77"/>
      <c r="RMZ236" s="77"/>
      <c r="RNA236" s="77"/>
      <c r="RNB236" s="77"/>
      <c r="RNC236" s="77"/>
      <c r="RND236" s="77"/>
      <c r="RNE236" s="77"/>
      <c r="RNF236" s="77"/>
      <c r="RNG236" s="77"/>
      <c r="RNH236" s="77"/>
      <c r="RNI236" s="77"/>
      <c r="RNJ236" s="77"/>
      <c r="RNK236" s="77"/>
      <c r="RNL236" s="77"/>
      <c r="RNM236" s="77"/>
      <c r="RNN236" s="77"/>
      <c r="RNO236" s="77"/>
      <c r="RNP236" s="77"/>
      <c r="RNQ236" s="77"/>
      <c r="RNR236" s="77"/>
      <c r="RNS236" s="77"/>
      <c r="RNT236" s="77"/>
      <c r="RNU236" s="77"/>
      <c r="RNV236" s="77"/>
      <c r="RNW236" s="77"/>
      <c r="RNX236" s="77"/>
      <c r="RNY236" s="77"/>
      <c r="RNZ236" s="77"/>
      <c r="ROA236" s="77"/>
      <c r="ROB236" s="77"/>
      <c r="ROC236" s="77"/>
      <c r="ROD236" s="77"/>
      <c r="ROE236" s="77"/>
      <c r="ROF236" s="77"/>
      <c r="ROG236" s="77"/>
      <c r="ROH236" s="77"/>
      <c r="ROI236" s="77"/>
      <c r="ROJ236" s="77"/>
      <c r="ROK236" s="77"/>
      <c r="ROL236" s="77"/>
      <c r="ROM236" s="77"/>
      <c r="RON236" s="77"/>
      <c r="ROO236" s="77"/>
      <c r="ROP236" s="77"/>
      <c r="ROQ236" s="77"/>
      <c r="ROR236" s="77"/>
      <c r="ROS236" s="77"/>
      <c r="ROT236" s="77"/>
      <c r="ROU236" s="77"/>
      <c r="ROV236" s="77"/>
      <c r="ROW236" s="77"/>
      <c r="ROX236" s="77"/>
      <c r="ROY236" s="77"/>
      <c r="ROZ236" s="77"/>
      <c r="RPA236" s="77"/>
      <c r="RPB236" s="77"/>
      <c r="RPC236" s="77"/>
      <c r="RPD236" s="77"/>
      <c r="RPE236" s="77"/>
      <c r="RPF236" s="77"/>
      <c r="RPG236" s="77"/>
      <c r="RPH236" s="77"/>
      <c r="RPI236" s="77"/>
      <c r="RPJ236" s="77"/>
      <c r="RPK236" s="77"/>
      <c r="RPL236" s="77"/>
      <c r="RPM236" s="77"/>
      <c r="RPN236" s="77"/>
      <c r="RPO236" s="77"/>
      <c r="RPP236" s="77"/>
      <c r="RPQ236" s="77"/>
      <c r="RPR236" s="77"/>
      <c r="RPS236" s="77"/>
      <c r="RPT236" s="77"/>
      <c r="RPU236" s="77"/>
      <c r="RPV236" s="77"/>
      <c r="RPW236" s="77"/>
      <c r="RPX236" s="77"/>
      <c r="RPY236" s="77"/>
      <c r="RPZ236" s="77"/>
      <c r="RQA236" s="77"/>
      <c r="RQB236" s="77"/>
      <c r="RQC236" s="77"/>
      <c r="RQD236" s="77"/>
      <c r="RQE236" s="77"/>
      <c r="RQF236" s="77"/>
      <c r="RQG236" s="77"/>
      <c r="RQH236" s="77"/>
      <c r="RQI236" s="77"/>
      <c r="RQJ236" s="77"/>
      <c r="RQK236" s="77"/>
      <c r="RQL236" s="77"/>
      <c r="RQM236" s="77"/>
      <c r="RQN236" s="77"/>
      <c r="RQO236" s="77"/>
      <c r="RQP236" s="77"/>
      <c r="RQQ236" s="77"/>
      <c r="RQR236" s="77"/>
      <c r="RQS236" s="77"/>
      <c r="RQT236" s="77"/>
      <c r="RQU236" s="77"/>
      <c r="RQV236" s="77"/>
      <c r="RQW236" s="77"/>
      <c r="RQX236" s="77"/>
      <c r="RQY236" s="77"/>
      <c r="RQZ236" s="77"/>
      <c r="RRA236" s="77"/>
      <c r="RRB236" s="77"/>
      <c r="RRC236" s="77"/>
      <c r="RRD236" s="77"/>
      <c r="RRE236" s="77"/>
      <c r="RRF236" s="77"/>
      <c r="RRG236" s="77"/>
      <c r="RRH236" s="77"/>
      <c r="RRI236" s="77"/>
      <c r="RRJ236" s="77"/>
      <c r="RRK236" s="77"/>
      <c r="RRL236" s="77"/>
      <c r="RRM236" s="77"/>
      <c r="RRN236" s="77"/>
      <c r="RRO236" s="77"/>
      <c r="RRP236" s="77"/>
      <c r="RRQ236" s="77"/>
      <c r="RRR236" s="77"/>
      <c r="RRS236" s="77"/>
      <c r="RRT236" s="77"/>
      <c r="RRU236" s="77"/>
      <c r="RRV236" s="77"/>
      <c r="RRW236" s="77"/>
      <c r="RRX236" s="77"/>
      <c r="RRY236" s="77"/>
      <c r="RRZ236" s="77"/>
      <c r="RSA236" s="77"/>
      <c r="RSB236" s="77"/>
      <c r="RSC236" s="77"/>
      <c r="RSD236" s="77"/>
      <c r="RSE236" s="77"/>
      <c r="RSF236" s="77"/>
      <c r="RSG236" s="77"/>
      <c r="RSH236" s="77"/>
      <c r="RSI236" s="77"/>
      <c r="RSJ236" s="77"/>
      <c r="RSK236" s="77"/>
      <c r="RSL236" s="77"/>
      <c r="RSM236" s="77"/>
      <c r="RSN236" s="77"/>
      <c r="RSO236" s="77"/>
      <c r="RSP236" s="77"/>
      <c r="RSQ236" s="77"/>
      <c r="RSR236" s="77"/>
      <c r="RSS236" s="77"/>
      <c r="RST236" s="77"/>
      <c r="RSU236" s="77"/>
      <c r="RSV236" s="77"/>
      <c r="RSW236" s="77"/>
      <c r="RSX236" s="77"/>
      <c r="RSY236" s="77"/>
      <c r="RSZ236" s="77"/>
      <c r="RTA236" s="77"/>
      <c r="RTB236" s="77"/>
      <c r="RTC236" s="77"/>
      <c r="RTD236" s="77"/>
      <c r="RTE236" s="77"/>
      <c r="RTF236" s="77"/>
      <c r="RTG236" s="77"/>
      <c r="RTH236" s="77"/>
      <c r="RTI236" s="77"/>
      <c r="RTJ236" s="77"/>
      <c r="RTK236" s="77"/>
      <c r="RTL236" s="77"/>
      <c r="RTM236" s="77"/>
      <c r="RTN236" s="77"/>
      <c r="RTO236" s="77"/>
      <c r="RTP236" s="77"/>
      <c r="RTQ236" s="77"/>
      <c r="RTR236" s="77"/>
      <c r="RTS236" s="77"/>
      <c r="RTT236" s="77"/>
      <c r="RTU236" s="77"/>
      <c r="RTV236" s="77"/>
      <c r="RTW236" s="77"/>
      <c r="RTX236" s="77"/>
      <c r="RTY236" s="77"/>
      <c r="RTZ236" s="77"/>
      <c r="RUA236" s="77"/>
      <c r="RUB236" s="77"/>
      <c r="RUC236" s="77"/>
      <c r="RUD236" s="77"/>
      <c r="RUE236" s="77"/>
      <c r="RUF236" s="77"/>
      <c r="RUG236" s="77"/>
      <c r="RUH236" s="77"/>
      <c r="RUI236" s="77"/>
      <c r="RUJ236" s="77"/>
      <c r="RUK236" s="77"/>
      <c r="RUL236" s="77"/>
      <c r="RUM236" s="77"/>
      <c r="RUN236" s="77"/>
      <c r="RUO236" s="77"/>
      <c r="RUP236" s="77"/>
      <c r="RUQ236" s="77"/>
      <c r="RUR236" s="77"/>
      <c r="RUS236" s="77"/>
      <c r="RUT236" s="77"/>
      <c r="RUU236" s="77"/>
      <c r="RUV236" s="77"/>
      <c r="RUW236" s="77"/>
      <c r="RUX236" s="77"/>
      <c r="RUY236" s="77"/>
      <c r="RUZ236" s="77"/>
      <c r="RVA236" s="77"/>
      <c r="RVB236" s="77"/>
      <c r="RVC236" s="77"/>
      <c r="RVD236" s="77"/>
      <c r="RVE236" s="77"/>
      <c r="RVF236" s="77"/>
      <c r="RVG236" s="77"/>
      <c r="RVH236" s="77"/>
      <c r="RVI236" s="77"/>
      <c r="RVJ236" s="77"/>
      <c r="RVK236" s="77"/>
      <c r="RVL236" s="77"/>
      <c r="RVM236" s="77"/>
      <c r="RVN236" s="77"/>
      <c r="RVO236" s="77"/>
      <c r="RVP236" s="77"/>
      <c r="RVQ236" s="77"/>
      <c r="RVR236" s="77"/>
      <c r="RVS236" s="77"/>
      <c r="RVT236" s="77"/>
      <c r="RVU236" s="77"/>
      <c r="RVV236" s="77"/>
      <c r="RVW236" s="77"/>
      <c r="RVX236" s="77"/>
      <c r="RVY236" s="77"/>
      <c r="RVZ236" s="77"/>
      <c r="RWA236" s="77"/>
      <c r="RWB236" s="77"/>
      <c r="RWC236" s="77"/>
      <c r="RWD236" s="77"/>
      <c r="RWE236" s="77"/>
      <c r="RWF236" s="77"/>
      <c r="RWG236" s="77"/>
      <c r="RWH236" s="77"/>
      <c r="RWI236" s="77"/>
      <c r="RWJ236" s="77"/>
      <c r="RWK236" s="77"/>
      <c r="RWL236" s="77"/>
      <c r="RWM236" s="77"/>
      <c r="RWN236" s="77"/>
      <c r="RWO236" s="77"/>
      <c r="RWP236" s="77"/>
      <c r="RWQ236" s="77"/>
      <c r="RWR236" s="77"/>
      <c r="RWS236" s="77"/>
      <c r="RWT236" s="77"/>
      <c r="RWU236" s="77"/>
      <c r="RWV236" s="77"/>
      <c r="RWW236" s="77"/>
      <c r="RWX236" s="77"/>
      <c r="RWY236" s="77"/>
      <c r="RWZ236" s="77"/>
      <c r="RXA236" s="77"/>
      <c r="RXB236" s="77"/>
      <c r="RXC236" s="77"/>
      <c r="RXD236" s="77"/>
      <c r="RXE236" s="77"/>
      <c r="RXF236" s="77"/>
      <c r="RXG236" s="77"/>
      <c r="RXH236" s="77"/>
      <c r="RXI236" s="77"/>
      <c r="RXJ236" s="77"/>
      <c r="RXK236" s="77"/>
      <c r="RXL236" s="77"/>
      <c r="RXM236" s="77"/>
      <c r="RXN236" s="77"/>
      <c r="RXO236" s="77"/>
      <c r="RXP236" s="77"/>
      <c r="RXQ236" s="77"/>
      <c r="RXR236" s="77"/>
      <c r="RXS236" s="77"/>
      <c r="RXT236" s="77"/>
      <c r="RXU236" s="77"/>
      <c r="RXV236" s="77"/>
      <c r="RXW236" s="77"/>
      <c r="RXX236" s="77"/>
      <c r="RXY236" s="77"/>
      <c r="RXZ236" s="77"/>
      <c r="RYA236" s="77"/>
      <c r="RYB236" s="77"/>
      <c r="RYC236" s="77"/>
      <c r="RYD236" s="77"/>
      <c r="RYE236" s="77"/>
      <c r="RYF236" s="77"/>
      <c r="RYG236" s="77"/>
      <c r="RYH236" s="77"/>
      <c r="RYI236" s="77"/>
      <c r="RYJ236" s="77"/>
      <c r="RYK236" s="77"/>
      <c r="RYL236" s="77"/>
      <c r="RYM236" s="77"/>
      <c r="RYN236" s="77"/>
      <c r="RYO236" s="77"/>
      <c r="RYP236" s="77"/>
      <c r="RYQ236" s="77"/>
      <c r="RYR236" s="77"/>
      <c r="RYS236" s="77"/>
      <c r="RYT236" s="77"/>
      <c r="RYU236" s="77"/>
      <c r="RYV236" s="77"/>
      <c r="RYW236" s="77"/>
      <c r="RYX236" s="77"/>
      <c r="RYY236" s="77"/>
      <c r="RYZ236" s="77"/>
      <c r="RZA236" s="77"/>
      <c r="RZB236" s="77"/>
      <c r="RZC236" s="77"/>
      <c r="RZD236" s="77"/>
      <c r="RZE236" s="77"/>
      <c r="RZF236" s="77"/>
      <c r="RZG236" s="77"/>
      <c r="RZH236" s="77"/>
      <c r="RZI236" s="77"/>
      <c r="RZJ236" s="77"/>
      <c r="RZK236" s="77"/>
      <c r="RZL236" s="77"/>
      <c r="RZM236" s="77"/>
      <c r="RZN236" s="77"/>
      <c r="RZO236" s="77"/>
      <c r="RZP236" s="77"/>
      <c r="RZQ236" s="77"/>
      <c r="RZR236" s="77"/>
      <c r="RZS236" s="77"/>
      <c r="RZT236" s="77"/>
      <c r="RZU236" s="77"/>
      <c r="RZV236" s="77"/>
      <c r="RZW236" s="77"/>
      <c r="RZX236" s="77"/>
      <c r="RZY236" s="77"/>
      <c r="RZZ236" s="77"/>
      <c r="SAA236" s="77"/>
      <c r="SAB236" s="77"/>
      <c r="SAC236" s="77"/>
      <c r="SAD236" s="77"/>
      <c r="SAE236" s="77"/>
      <c r="SAF236" s="77"/>
      <c r="SAG236" s="77"/>
      <c r="SAH236" s="77"/>
      <c r="SAI236" s="77"/>
      <c r="SAJ236" s="77"/>
      <c r="SAK236" s="77"/>
      <c r="SAL236" s="77"/>
      <c r="SAM236" s="77"/>
      <c r="SAN236" s="77"/>
      <c r="SAO236" s="77"/>
      <c r="SAP236" s="77"/>
      <c r="SAQ236" s="77"/>
      <c r="SAR236" s="77"/>
      <c r="SAS236" s="77"/>
      <c r="SAT236" s="77"/>
      <c r="SAU236" s="77"/>
      <c r="SAV236" s="77"/>
      <c r="SAW236" s="77"/>
      <c r="SAX236" s="77"/>
      <c r="SAY236" s="77"/>
      <c r="SAZ236" s="77"/>
      <c r="SBA236" s="77"/>
      <c r="SBB236" s="77"/>
      <c r="SBC236" s="77"/>
      <c r="SBD236" s="77"/>
      <c r="SBE236" s="77"/>
      <c r="SBF236" s="77"/>
      <c r="SBG236" s="77"/>
      <c r="SBH236" s="77"/>
      <c r="SBI236" s="77"/>
      <c r="SBJ236" s="77"/>
      <c r="SBK236" s="77"/>
      <c r="SBL236" s="77"/>
      <c r="SBM236" s="77"/>
      <c r="SBN236" s="77"/>
      <c r="SBO236" s="77"/>
      <c r="SBP236" s="77"/>
      <c r="SBQ236" s="77"/>
      <c r="SBR236" s="77"/>
      <c r="SBS236" s="77"/>
      <c r="SBT236" s="77"/>
      <c r="SBU236" s="77"/>
      <c r="SBV236" s="77"/>
      <c r="SBW236" s="77"/>
      <c r="SBX236" s="77"/>
      <c r="SBY236" s="77"/>
      <c r="SBZ236" s="77"/>
      <c r="SCA236" s="77"/>
      <c r="SCB236" s="77"/>
      <c r="SCC236" s="77"/>
      <c r="SCD236" s="77"/>
      <c r="SCE236" s="77"/>
      <c r="SCF236" s="77"/>
      <c r="SCG236" s="77"/>
      <c r="SCH236" s="77"/>
      <c r="SCI236" s="77"/>
      <c r="SCJ236" s="77"/>
      <c r="SCK236" s="77"/>
      <c r="SCL236" s="77"/>
      <c r="SCM236" s="77"/>
      <c r="SCN236" s="77"/>
      <c r="SCO236" s="77"/>
      <c r="SCP236" s="77"/>
      <c r="SCQ236" s="77"/>
      <c r="SCR236" s="77"/>
      <c r="SCS236" s="77"/>
      <c r="SCT236" s="77"/>
      <c r="SCU236" s="77"/>
      <c r="SCV236" s="77"/>
      <c r="SCW236" s="77"/>
      <c r="SCX236" s="77"/>
      <c r="SCY236" s="77"/>
      <c r="SCZ236" s="77"/>
      <c r="SDA236" s="77"/>
      <c r="SDB236" s="77"/>
      <c r="SDC236" s="77"/>
      <c r="SDD236" s="77"/>
      <c r="SDE236" s="77"/>
      <c r="SDF236" s="77"/>
      <c r="SDG236" s="77"/>
      <c r="SDH236" s="77"/>
      <c r="SDI236" s="77"/>
      <c r="SDJ236" s="77"/>
      <c r="SDK236" s="77"/>
      <c r="SDL236" s="77"/>
      <c r="SDM236" s="77"/>
      <c r="SDN236" s="77"/>
      <c r="SDO236" s="77"/>
      <c r="SDP236" s="77"/>
      <c r="SDQ236" s="77"/>
      <c r="SDR236" s="77"/>
      <c r="SDS236" s="77"/>
      <c r="SDT236" s="77"/>
      <c r="SDU236" s="77"/>
      <c r="SDV236" s="77"/>
      <c r="SDW236" s="77"/>
      <c r="SDX236" s="77"/>
      <c r="SDY236" s="77"/>
      <c r="SDZ236" s="77"/>
      <c r="SEA236" s="77"/>
      <c r="SEB236" s="77"/>
      <c r="SEC236" s="77"/>
      <c r="SED236" s="77"/>
      <c r="SEE236" s="77"/>
      <c r="SEF236" s="77"/>
      <c r="SEG236" s="77"/>
      <c r="SEH236" s="77"/>
      <c r="SEI236" s="77"/>
      <c r="SEJ236" s="77"/>
      <c r="SEK236" s="77"/>
      <c r="SEL236" s="77"/>
      <c r="SEM236" s="77"/>
      <c r="SEN236" s="77"/>
      <c r="SEO236" s="77"/>
      <c r="SEP236" s="77"/>
      <c r="SEQ236" s="77"/>
      <c r="SER236" s="77"/>
      <c r="SES236" s="77"/>
      <c r="SET236" s="77"/>
      <c r="SEU236" s="77"/>
      <c r="SEV236" s="77"/>
      <c r="SEW236" s="77"/>
      <c r="SEX236" s="77"/>
      <c r="SEY236" s="77"/>
      <c r="SEZ236" s="77"/>
      <c r="SFA236" s="77"/>
      <c r="SFB236" s="77"/>
      <c r="SFC236" s="77"/>
      <c r="SFD236" s="77"/>
      <c r="SFE236" s="77"/>
      <c r="SFF236" s="77"/>
      <c r="SFG236" s="77"/>
      <c r="SFH236" s="77"/>
      <c r="SFI236" s="77"/>
      <c r="SFJ236" s="77"/>
      <c r="SFK236" s="77"/>
      <c r="SFL236" s="77"/>
      <c r="SFM236" s="77"/>
      <c r="SFN236" s="77"/>
      <c r="SFO236" s="77"/>
      <c r="SFP236" s="77"/>
      <c r="SFQ236" s="77"/>
      <c r="SFR236" s="77"/>
      <c r="SFS236" s="77"/>
      <c r="SFT236" s="77"/>
      <c r="SFU236" s="77"/>
      <c r="SFV236" s="77"/>
      <c r="SFW236" s="77"/>
      <c r="SFX236" s="77"/>
      <c r="SFY236" s="77"/>
      <c r="SFZ236" s="77"/>
      <c r="SGA236" s="77"/>
      <c r="SGB236" s="77"/>
      <c r="SGC236" s="77"/>
      <c r="SGD236" s="77"/>
      <c r="SGE236" s="77"/>
      <c r="SGF236" s="77"/>
      <c r="SGG236" s="77"/>
      <c r="SGH236" s="77"/>
      <c r="SGI236" s="77"/>
      <c r="SGJ236" s="77"/>
      <c r="SGK236" s="77"/>
      <c r="SGL236" s="77"/>
      <c r="SGM236" s="77"/>
      <c r="SGN236" s="77"/>
      <c r="SGO236" s="77"/>
      <c r="SGP236" s="77"/>
      <c r="SGQ236" s="77"/>
      <c r="SGR236" s="77"/>
      <c r="SGS236" s="77"/>
      <c r="SGT236" s="77"/>
      <c r="SGU236" s="77"/>
      <c r="SGV236" s="77"/>
      <c r="SGW236" s="77"/>
      <c r="SGX236" s="77"/>
      <c r="SGY236" s="77"/>
      <c r="SGZ236" s="77"/>
      <c r="SHA236" s="77"/>
      <c r="SHB236" s="77"/>
      <c r="SHC236" s="77"/>
      <c r="SHD236" s="77"/>
      <c r="SHE236" s="77"/>
      <c r="SHF236" s="77"/>
      <c r="SHG236" s="77"/>
      <c r="SHH236" s="77"/>
      <c r="SHI236" s="77"/>
      <c r="SHJ236" s="77"/>
      <c r="SHK236" s="77"/>
      <c r="SHL236" s="77"/>
      <c r="SHM236" s="77"/>
      <c r="SHN236" s="77"/>
      <c r="SHO236" s="77"/>
      <c r="SHP236" s="77"/>
      <c r="SHQ236" s="77"/>
      <c r="SHR236" s="77"/>
      <c r="SHS236" s="77"/>
      <c r="SHT236" s="77"/>
      <c r="SHU236" s="77"/>
      <c r="SHV236" s="77"/>
      <c r="SHW236" s="77"/>
      <c r="SHX236" s="77"/>
      <c r="SHY236" s="77"/>
      <c r="SHZ236" s="77"/>
      <c r="SIA236" s="77"/>
      <c r="SIB236" s="77"/>
      <c r="SIC236" s="77"/>
      <c r="SID236" s="77"/>
      <c r="SIE236" s="77"/>
      <c r="SIF236" s="77"/>
      <c r="SIG236" s="77"/>
      <c r="SIH236" s="77"/>
      <c r="SII236" s="77"/>
      <c r="SIJ236" s="77"/>
      <c r="SIK236" s="77"/>
      <c r="SIL236" s="77"/>
      <c r="SIM236" s="77"/>
      <c r="SIN236" s="77"/>
      <c r="SIO236" s="77"/>
      <c r="SIP236" s="77"/>
      <c r="SIQ236" s="77"/>
      <c r="SIR236" s="77"/>
      <c r="SIS236" s="77"/>
      <c r="SIT236" s="77"/>
      <c r="SIU236" s="77"/>
      <c r="SIV236" s="77"/>
      <c r="SIW236" s="77"/>
      <c r="SIX236" s="77"/>
      <c r="SIY236" s="77"/>
      <c r="SIZ236" s="77"/>
      <c r="SJA236" s="77"/>
      <c r="SJB236" s="77"/>
      <c r="SJC236" s="77"/>
      <c r="SJD236" s="77"/>
      <c r="SJE236" s="77"/>
      <c r="SJF236" s="77"/>
      <c r="SJG236" s="77"/>
      <c r="SJH236" s="77"/>
      <c r="SJI236" s="77"/>
      <c r="SJJ236" s="77"/>
      <c r="SJK236" s="77"/>
      <c r="SJL236" s="77"/>
      <c r="SJM236" s="77"/>
      <c r="SJN236" s="77"/>
      <c r="SJO236" s="77"/>
      <c r="SJP236" s="77"/>
      <c r="SJQ236" s="77"/>
      <c r="SJR236" s="77"/>
      <c r="SJS236" s="77"/>
      <c r="SJT236" s="77"/>
      <c r="SJU236" s="77"/>
      <c r="SJV236" s="77"/>
      <c r="SJW236" s="77"/>
      <c r="SJX236" s="77"/>
      <c r="SJY236" s="77"/>
      <c r="SJZ236" s="77"/>
      <c r="SKA236" s="77"/>
      <c r="SKB236" s="77"/>
      <c r="SKC236" s="77"/>
      <c r="SKD236" s="77"/>
      <c r="SKE236" s="77"/>
      <c r="SKF236" s="77"/>
      <c r="SKG236" s="77"/>
      <c r="SKH236" s="77"/>
      <c r="SKI236" s="77"/>
      <c r="SKJ236" s="77"/>
      <c r="SKK236" s="77"/>
      <c r="SKL236" s="77"/>
      <c r="SKM236" s="77"/>
      <c r="SKN236" s="77"/>
      <c r="SKO236" s="77"/>
      <c r="SKP236" s="77"/>
      <c r="SKQ236" s="77"/>
      <c r="SKR236" s="77"/>
      <c r="SKS236" s="77"/>
      <c r="SKT236" s="77"/>
      <c r="SKU236" s="77"/>
      <c r="SKV236" s="77"/>
      <c r="SKW236" s="77"/>
      <c r="SKX236" s="77"/>
      <c r="SKY236" s="77"/>
      <c r="SKZ236" s="77"/>
      <c r="SLA236" s="77"/>
      <c r="SLB236" s="77"/>
      <c r="SLC236" s="77"/>
      <c r="SLD236" s="77"/>
      <c r="SLE236" s="77"/>
      <c r="SLF236" s="77"/>
      <c r="SLG236" s="77"/>
      <c r="SLH236" s="77"/>
      <c r="SLI236" s="77"/>
      <c r="SLJ236" s="77"/>
      <c r="SLK236" s="77"/>
      <c r="SLL236" s="77"/>
      <c r="SLM236" s="77"/>
      <c r="SLN236" s="77"/>
      <c r="SLO236" s="77"/>
      <c r="SLP236" s="77"/>
      <c r="SLQ236" s="77"/>
      <c r="SLR236" s="77"/>
      <c r="SLS236" s="77"/>
      <c r="SLT236" s="77"/>
      <c r="SLU236" s="77"/>
      <c r="SLV236" s="77"/>
      <c r="SLW236" s="77"/>
      <c r="SLX236" s="77"/>
      <c r="SLY236" s="77"/>
      <c r="SLZ236" s="77"/>
      <c r="SMA236" s="77"/>
      <c r="SMB236" s="77"/>
      <c r="SMC236" s="77"/>
      <c r="SMD236" s="77"/>
      <c r="SME236" s="77"/>
      <c r="SMF236" s="77"/>
      <c r="SMG236" s="77"/>
      <c r="SMH236" s="77"/>
      <c r="SMI236" s="77"/>
      <c r="SMJ236" s="77"/>
      <c r="SMK236" s="77"/>
      <c r="SML236" s="77"/>
      <c r="SMM236" s="77"/>
      <c r="SMN236" s="77"/>
      <c r="SMO236" s="77"/>
      <c r="SMP236" s="77"/>
      <c r="SMQ236" s="77"/>
      <c r="SMR236" s="77"/>
      <c r="SMS236" s="77"/>
      <c r="SMT236" s="77"/>
      <c r="SMU236" s="77"/>
      <c r="SMV236" s="77"/>
      <c r="SMW236" s="77"/>
      <c r="SMX236" s="77"/>
      <c r="SMY236" s="77"/>
      <c r="SMZ236" s="77"/>
      <c r="SNA236" s="77"/>
      <c r="SNB236" s="77"/>
      <c r="SNC236" s="77"/>
      <c r="SND236" s="77"/>
      <c r="SNE236" s="77"/>
      <c r="SNF236" s="77"/>
      <c r="SNG236" s="77"/>
      <c r="SNH236" s="77"/>
      <c r="SNI236" s="77"/>
      <c r="SNJ236" s="77"/>
      <c r="SNK236" s="77"/>
      <c r="SNL236" s="77"/>
      <c r="SNM236" s="77"/>
      <c r="SNN236" s="77"/>
      <c r="SNO236" s="77"/>
      <c r="SNP236" s="77"/>
      <c r="SNQ236" s="77"/>
      <c r="SNR236" s="77"/>
      <c r="SNS236" s="77"/>
      <c r="SNT236" s="77"/>
      <c r="SNU236" s="77"/>
      <c r="SNV236" s="77"/>
      <c r="SNW236" s="77"/>
      <c r="SNX236" s="77"/>
      <c r="SNY236" s="77"/>
      <c r="SNZ236" s="77"/>
      <c r="SOA236" s="77"/>
      <c r="SOB236" s="77"/>
      <c r="SOC236" s="77"/>
      <c r="SOD236" s="77"/>
      <c r="SOE236" s="77"/>
      <c r="SOF236" s="77"/>
      <c r="SOG236" s="77"/>
      <c r="SOH236" s="77"/>
      <c r="SOI236" s="77"/>
      <c r="SOJ236" s="77"/>
      <c r="SOK236" s="77"/>
      <c r="SOL236" s="77"/>
      <c r="SOM236" s="77"/>
      <c r="SON236" s="77"/>
      <c r="SOO236" s="77"/>
      <c r="SOP236" s="77"/>
      <c r="SOQ236" s="77"/>
      <c r="SOR236" s="77"/>
      <c r="SOS236" s="77"/>
      <c r="SOT236" s="77"/>
      <c r="SOU236" s="77"/>
      <c r="SOV236" s="77"/>
      <c r="SOW236" s="77"/>
      <c r="SOX236" s="77"/>
      <c r="SOY236" s="77"/>
      <c r="SOZ236" s="77"/>
      <c r="SPA236" s="77"/>
      <c r="SPB236" s="77"/>
      <c r="SPC236" s="77"/>
      <c r="SPD236" s="77"/>
      <c r="SPE236" s="77"/>
      <c r="SPF236" s="77"/>
      <c r="SPG236" s="77"/>
      <c r="SPH236" s="77"/>
      <c r="SPI236" s="77"/>
      <c r="SPJ236" s="77"/>
      <c r="SPK236" s="77"/>
      <c r="SPL236" s="77"/>
      <c r="SPM236" s="77"/>
      <c r="SPN236" s="77"/>
      <c r="SPO236" s="77"/>
      <c r="SPP236" s="77"/>
      <c r="SPQ236" s="77"/>
      <c r="SPR236" s="77"/>
      <c r="SPS236" s="77"/>
      <c r="SPT236" s="77"/>
      <c r="SPU236" s="77"/>
      <c r="SPV236" s="77"/>
      <c r="SPW236" s="77"/>
      <c r="SPX236" s="77"/>
      <c r="SPY236" s="77"/>
      <c r="SPZ236" s="77"/>
      <c r="SQA236" s="77"/>
      <c r="SQB236" s="77"/>
      <c r="SQC236" s="77"/>
      <c r="SQD236" s="77"/>
      <c r="SQE236" s="77"/>
      <c r="SQF236" s="77"/>
      <c r="SQG236" s="77"/>
      <c r="SQH236" s="77"/>
      <c r="SQI236" s="77"/>
      <c r="SQJ236" s="77"/>
      <c r="SQK236" s="77"/>
      <c r="SQL236" s="77"/>
      <c r="SQM236" s="77"/>
      <c r="SQN236" s="77"/>
      <c r="SQO236" s="77"/>
      <c r="SQP236" s="77"/>
      <c r="SQQ236" s="77"/>
      <c r="SQR236" s="77"/>
      <c r="SQS236" s="77"/>
      <c r="SQT236" s="77"/>
      <c r="SQU236" s="77"/>
      <c r="SQV236" s="77"/>
      <c r="SQW236" s="77"/>
      <c r="SQX236" s="77"/>
      <c r="SQY236" s="77"/>
      <c r="SQZ236" s="77"/>
      <c r="SRA236" s="77"/>
      <c r="SRB236" s="77"/>
      <c r="SRC236" s="77"/>
      <c r="SRD236" s="77"/>
      <c r="SRE236" s="77"/>
      <c r="SRF236" s="77"/>
      <c r="SRG236" s="77"/>
      <c r="SRH236" s="77"/>
      <c r="SRI236" s="77"/>
      <c r="SRJ236" s="77"/>
      <c r="SRK236" s="77"/>
      <c r="SRL236" s="77"/>
      <c r="SRM236" s="77"/>
      <c r="SRN236" s="77"/>
      <c r="SRO236" s="77"/>
      <c r="SRP236" s="77"/>
      <c r="SRQ236" s="77"/>
      <c r="SRR236" s="77"/>
      <c r="SRS236" s="77"/>
      <c r="SRT236" s="77"/>
      <c r="SRU236" s="77"/>
      <c r="SRV236" s="77"/>
      <c r="SRW236" s="77"/>
      <c r="SRX236" s="77"/>
      <c r="SRY236" s="77"/>
      <c r="SRZ236" s="77"/>
      <c r="SSA236" s="77"/>
      <c r="SSB236" s="77"/>
      <c r="SSC236" s="77"/>
      <c r="SSD236" s="77"/>
      <c r="SSE236" s="77"/>
      <c r="SSF236" s="77"/>
      <c r="SSG236" s="77"/>
      <c r="SSH236" s="77"/>
      <c r="SSI236" s="77"/>
      <c r="SSJ236" s="77"/>
      <c r="SSK236" s="77"/>
      <c r="SSL236" s="77"/>
      <c r="SSM236" s="77"/>
      <c r="SSN236" s="77"/>
      <c r="SSO236" s="77"/>
      <c r="SSP236" s="77"/>
      <c r="SSQ236" s="77"/>
      <c r="SSR236" s="77"/>
      <c r="SSS236" s="77"/>
      <c r="SST236" s="77"/>
      <c r="SSU236" s="77"/>
      <c r="SSV236" s="77"/>
      <c r="SSW236" s="77"/>
      <c r="SSX236" s="77"/>
      <c r="SSY236" s="77"/>
      <c r="SSZ236" s="77"/>
      <c r="STA236" s="77"/>
      <c r="STB236" s="77"/>
      <c r="STC236" s="77"/>
      <c r="STD236" s="77"/>
      <c r="STE236" s="77"/>
      <c r="STF236" s="77"/>
      <c r="STG236" s="77"/>
      <c r="STH236" s="77"/>
      <c r="STI236" s="77"/>
      <c r="STJ236" s="77"/>
      <c r="STK236" s="77"/>
      <c r="STL236" s="77"/>
      <c r="STM236" s="77"/>
      <c r="STN236" s="77"/>
      <c r="STO236" s="77"/>
      <c r="STP236" s="77"/>
      <c r="STQ236" s="77"/>
      <c r="STR236" s="77"/>
      <c r="STS236" s="77"/>
      <c r="STT236" s="77"/>
      <c r="STU236" s="77"/>
      <c r="STV236" s="77"/>
      <c r="STW236" s="77"/>
      <c r="STX236" s="77"/>
      <c r="STY236" s="77"/>
      <c r="STZ236" s="77"/>
      <c r="SUA236" s="77"/>
      <c r="SUB236" s="77"/>
      <c r="SUC236" s="77"/>
      <c r="SUD236" s="77"/>
      <c r="SUE236" s="77"/>
      <c r="SUF236" s="77"/>
      <c r="SUG236" s="77"/>
      <c r="SUH236" s="77"/>
      <c r="SUI236" s="77"/>
      <c r="SUJ236" s="77"/>
      <c r="SUK236" s="77"/>
      <c r="SUL236" s="77"/>
      <c r="SUM236" s="77"/>
      <c r="SUN236" s="77"/>
      <c r="SUO236" s="77"/>
      <c r="SUP236" s="77"/>
      <c r="SUQ236" s="77"/>
      <c r="SUR236" s="77"/>
      <c r="SUS236" s="77"/>
      <c r="SUT236" s="77"/>
      <c r="SUU236" s="77"/>
      <c r="SUV236" s="77"/>
      <c r="SUW236" s="77"/>
      <c r="SUX236" s="77"/>
      <c r="SUY236" s="77"/>
      <c r="SUZ236" s="77"/>
      <c r="SVA236" s="77"/>
      <c r="SVB236" s="77"/>
      <c r="SVC236" s="77"/>
      <c r="SVD236" s="77"/>
      <c r="SVE236" s="77"/>
      <c r="SVF236" s="77"/>
      <c r="SVG236" s="77"/>
      <c r="SVH236" s="77"/>
      <c r="SVI236" s="77"/>
      <c r="SVJ236" s="77"/>
      <c r="SVK236" s="77"/>
      <c r="SVL236" s="77"/>
      <c r="SVM236" s="77"/>
      <c r="SVN236" s="77"/>
      <c r="SVO236" s="77"/>
      <c r="SVP236" s="77"/>
      <c r="SVQ236" s="77"/>
      <c r="SVR236" s="77"/>
      <c r="SVS236" s="77"/>
      <c r="SVT236" s="77"/>
      <c r="SVU236" s="77"/>
      <c r="SVV236" s="77"/>
      <c r="SVW236" s="77"/>
      <c r="SVX236" s="77"/>
      <c r="SVY236" s="77"/>
      <c r="SVZ236" s="77"/>
      <c r="SWA236" s="77"/>
      <c r="SWB236" s="77"/>
      <c r="SWC236" s="77"/>
      <c r="SWD236" s="77"/>
      <c r="SWE236" s="77"/>
      <c r="SWF236" s="77"/>
      <c r="SWG236" s="77"/>
      <c r="SWH236" s="77"/>
      <c r="SWI236" s="77"/>
      <c r="SWJ236" s="77"/>
      <c r="SWK236" s="77"/>
      <c r="SWL236" s="77"/>
      <c r="SWM236" s="77"/>
      <c r="SWN236" s="77"/>
      <c r="SWO236" s="77"/>
      <c r="SWP236" s="77"/>
      <c r="SWQ236" s="77"/>
      <c r="SWR236" s="77"/>
      <c r="SWS236" s="77"/>
      <c r="SWT236" s="77"/>
      <c r="SWU236" s="77"/>
      <c r="SWV236" s="77"/>
      <c r="SWW236" s="77"/>
      <c r="SWX236" s="77"/>
      <c r="SWY236" s="77"/>
      <c r="SWZ236" s="77"/>
      <c r="SXA236" s="77"/>
      <c r="SXB236" s="77"/>
      <c r="SXC236" s="77"/>
      <c r="SXD236" s="77"/>
      <c r="SXE236" s="77"/>
      <c r="SXF236" s="77"/>
      <c r="SXG236" s="77"/>
      <c r="SXH236" s="77"/>
      <c r="SXI236" s="77"/>
      <c r="SXJ236" s="77"/>
      <c r="SXK236" s="77"/>
      <c r="SXL236" s="77"/>
      <c r="SXM236" s="77"/>
      <c r="SXN236" s="77"/>
      <c r="SXO236" s="77"/>
      <c r="SXP236" s="77"/>
      <c r="SXQ236" s="77"/>
      <c r="SXR236" s="77"/>
      <c r="SXS236" s="77"/>
      <c r="SXT236" s="77"/>
      <c r="SXU236" s="77"/>
      <c r="SXV236" s="77"/>
      <c r="SXW236" s="77"/>
      <c r="SXX236" s="77"/>
      <c r="SXY236" s="77"/>
      <c r="SXZ236" s="77"/>
      <c r="SYA236" s="77"/>
      <c r="SYB236" s="77"/>
      <c r="SYC236" s="77"/>
      <c r="SYD236" s="77"/>
      <c r="SYE236" s="77"/>
      <c r="SYF236" s="77"/>
      <c r="SYG236" s="77"/>
      <c r="SYH236" s="77"/>
      <c r="SYI236" s="77"/>
      <c r="SYJ236" s="77"/>
      <c r="SYK236" s="77"/>
      <c r="SYL236" s="77"/>
      <c r="SYM236" s="77"/>
      <c r="SYN236" s="77"/>
      <c r="SYO236" s="77"/>
      <c r="SYP236" s="77"/>
      <c r="SYQ236" s="77"/>
      <c r="SYR236" s="77"/>
      <c r="SYS236" s="77"/>
      <c r="SYT236" s="77"/>
      <c r="SYU236" s="77"/>
      <c r="SYV236" s="77"/>
      <c r="SYW236" s="77"/>
      <c r="SYX236" s="77"/>
      <c r="SYY236" s="77"/>
      <c r="SYZ236" s="77"/>
      <c r="SZA236" s="77"/>
      <c r="SZB236" s="77"/>
      <c r="SZC236" s="77"/>
      <c r="SZD236" s="77"/>
      <c r="SZE236" s="77"/>
      <c r="SZF236" s="77"/>
      <c r="SZG236" s="77"/>
      <c r="SZH236" s="77"/>
      <c r="SZI236" s="77"/>
      <c r="SZJ236" s="77"/>
      <c r="SZK236" s="77"/>
      <c r="SZL236" s="77"/>
      <c r="SZM236" s="77"/>
      <c r="SZN236" s="77"/>
      <c r="SZO236" s="77"/>
      <c r="SZP236" s="77"/>
      <c r="SZQ236" s="77"/>
      <c r="SZR236" s="77"/>
      <c r="SZS236" s="77"/>
      <c r="SZT236" s="77"/>
      <c r="SZU236" s="77"/>
      <c r="SZV236" s="77"/>
      <c r="SZW236" s="77"/>
      <c r="SZX236" s="77"/>
      <c r="SZY236" s="77"/>
      <c r="SZZ236" s="77"/>
      <c r="TAA236" s="77"/>
      <c r="TAB236" s="77"/>
      <c r="TAC236" s="77"/>
      <c r="TAD236" s="77"/>
      <c r="TAE236" s="77"/>
      <c r="TAF236" s="77"/>
      <c r="TAG236" s="77"/>
      <c r="TAH236" s="77"/>
      <c r="TAI236" s="77"/>
      <c r="TAJ236" s="77"/>
      <c r="TAK236" s="77"/>
      <c r="TAL236" s="77"/>
      <c r="TAM236" s="77"/>
      <c r="TAN236" s="77"/>
      <c r="TAO236" s="77"/>
      <c r="TAP236" s="77"/>
      <c r="TAQ236" s="77"/>
      <c r="TAR236" s="77"/>
      <c r="TAS236" s="77"/>
      <c r="TAT236" s="77"/>
      <c r="TAU236" s="77"/>
      <c r="TAV236" s="77"/>
      <c r="TAW236" s="77"/>
      <c r="TAX236" s="77"/>
      <c r="TAY236" s="77"/>
      <c r="TAZ236" s="77"/>
      <c r="TBA236" s="77"/>
      <c r="TBB236" s="77"/>
      <c r="TBC236" s="77"/>
      <c r="TBD236" s="77"/>
      <c r="TBE236" s="77"/>
      <c r="TBF236" s="77"/>
      <c r="TBG236" s="77"/>
      <c r="TBH236" s="77"/>
      <c r="TBI236" s="77"/>
      <c r="TBJ236" s="77"/>
      <c r="TBK236" s="77"/>
      <c r="TBL236" s="77"/>
      <c r="TBM236" s="77"/>
      <c r="TBN236" s="77"/>
      <c r="TBO236" s="77"/>
      <c r="TBP236" s="77"/>
      <c r="TBQ236" s="77"/>
      <c r="TBR236" s="77"/>
      <c r="TBS236" s="77"/>
      <c r="TBT236" s="77"/>
      <c r="TBU236" s="77"/>
      <c r="TBV236" s="77"/>
      <c r="TBW236" s="77"/>
      <c r="TBX236" s="77"/>
      <c r="TBY236" s="77"/>
      <c r="TBZ236" s="77"/>
      <c r="TCA236" s="77"/>
      <c r="TCB236" s="77"/>
      <c r="TCC236" s="77"/>
      <c r="TCD236" s="77"/>
      <c r="TCE236" s="77"/>
      <c r="TCF236" s="77"/>
      <c r="TCG236" s="77"/>
      <c r="TCH236" s="77"/>
      <c r="TCI236" s="77"/>
      <c r="TCJ236" s="77"/>
      <c r="TCK236" s="77"/>
      <c r="TCL236" s="77"/>
      <c r="TCM236" s="77"/>
      <c r="TCN236" s="77"/>
      <c r="TCO236" s="77"/>
      <c r="TCP236" s="77"/>
      <c r="TCQ236" s="77"/>
      <c r="TCR236" s="77"/>
      <c r="TCS236" s="77"/>
      <c r="TCT236" s="77"/>
      <c r="TCU236" s="77"/>
      <c r="TCV236" s="77"/>
      <c r="TCW236" s="77"/>
      <c r="TCX236" s="77"/>
      <c r="TCY236" s="77"/>
      <c r="TCZ236" s="77"/>
      <c r="TDA236" s="77"/>
      <c r="TDB236" s="77"/>
      <c r="TDC236" s="77"/>
      <c r="TDD236" s="77"/>
      <c r="TDE236" s="77"/>
      <c r="TDF236" s="77"/>
      <c r="TDG236" s="77"/>
      <c r="TDH236" s="77"/>
      <c r="TDI236" s="77"/>
      <c r="TDJ236" s="77"/>
      <c r="TDK236" s="77"/>
      <c r="TDL236" s="77"/>
      <c r="TDM236" s="77"/>
      <c r="TDN236" s="77"/>
      <c r="TDO236" s="77"/>
      <c r="TDP236" s="77"/>
      <c r="TDQ236" s="77"/>
      <c r="TDR236" s="77"/>
      <c r="TDS236" s="77"/>
      <c r="TDT236" s="77"/>
      <c r="TDU236" s="77"/>
      <c r="TDV236" s="77"/>
      <c r="TDW236" s="77"/>
      <c r="TDX236" s="77"/>
      <c r="TDY236" s="77"/>
      <c r="TDZ236" s="77"/>
      <c r="TEA236" s="77"/>
      <c r="TEB236" s="77"/>
      <c r="TEC236" s="77"/>
      <c r="TED236" s="77"/>
      <c r="TEE236" s="77"/>
      <c r="TEF236" s="77"/>
      <c r="TEG236" s="77"/>
      <c r="TEH236" s="77"/>
      <c r="TEI236" s="77"/>
      <c r="TEJ236" s="77"/>
      <c r="TEK236" s="77"/>
      <c r="TEL236" s="77"/>
      <c r="TEM236" s="77"/>
      <c r="TEN236" s="77"/>
      <c r="TEO236" s="77"/>
      <c r="TEP236" s="77"/>
      <c r="TEQ236" s="77"/>
      <c r="TER236" s="77"/>
      <c r="TES236" s="77"/>
      <c r="TET236" s="77"/>
      <c r="TEU236" s="77"/>
      <c r="TEV236" s="77"/>
      <c r="TEW236" s="77"/>
      <c r="TEX236" s="77"/>
      <c r="TEY236" s="77"/>
      <c r="TEZ236" s="77"/>
      <c r="TFA236" s="77"/>
      <c r="TFB236" s="77"/>
      <c r="TFC236" s="77"/>
      <c r="TFD236" s="77"/>
      <c r="TFE236" s="77"/>
      <c r="TFF236" s="77"/>
      <c r="TFG236" s="77"/>
      <c r="TFH236" s="77"/>
      <c r="TFI236" s="77"/>
      <c r="TFJ236" s="77"/>
      <c r="TFK236" s="77"/>
      <c r="TFL236" s="77"/>
      <c r="TFM236" s="77"/>
      <c r="TFN236" s="77"/>
      <c r="TFO236" s="77"/>
      <c r="TFP236" s="77"/>
      <c r="TFQ236" s="77"/>
      <c r="TFR236" s="77"/>
      <c r="TFS236" s="77"/>
      <c r="TFT236" s="77"/>
      <c r="TFU236" s="77"/>
      <c r="TFV236" s="77"/>
      <c r="TFW236" s="77"/>
      <c r="TFX236" s="77"/>
      <c r="TFY236" s="77"/>
      <c r="TFZ236" s="77"/>
      <c r="TGA236" s="77"/>
      <c r="TGB236" s="77"/>
      <c r="TGC236" s="77"/>
      <c r="TGD236" s="77"/>
      <c r="TGE236" s="77"/>
      <c r="TGF236" s="77"/>
      <c r="TGG236" s="77"/>
      <c r="TGH236" s="77"/>
      <c r="TGI236" s="77"/>
      <c r="TGJ236" s="77"/>
      <c r="TGK236" s="77"/>
      <c r="TGL236" s="77"/>
      <c r="TGM236" s="77"/>
      <c r="TGN236" s="77"/>
      <c r="TGO236" s="77"/>
      <c r="TGP236" s="77"/>
      <c r="TGQ236" s="77"/>
      <c r="TGR236" s="77"/>
      <c r="TGS236" s="77"/>
      <c r="TGT236" s="77"/>
      <c r="TGU236" s="77"/>
      <c r="TGV236" s="77"/>
      <c r="TGW236" s="77"/>
      <c r="TGX236" s="77"/>
      <c r="TGY236" s="77"/>
      <c r="TGZ236" s="77"/>
      <c r="THA236" s="77"/>
      <c r="THB236" s="77"/>
      <c r="THC236" s="77"/>
      <c r="THD236" s="77"/>
      <c r="THE236" s="77"/>
      <c r="THF236" s="77"/>
      <c r="THG236" s="77"/>
      <c r="THH236" s="77"/>
      <c r="THI236" s="77"/>
      <c r="THJ236" s="77"/>
      <c r="THK236" s="77"/>
      <c r="THL236" s="77"/>
      <c r="THM236" s="77"/>
      <c r="THN236" s="77"/>
      <c r="THO236" s="77"/>
      <c r="THP236" s="77"/>
      <c r="THQ236" s="77"/>
      <c r="THR236" s="77"/>
      <c r="THS236" s="77"/>
      <c r="THT236" s="77"/>
      <c r="THU236" s="77"/>
      <c r="THV236" s="77"/>
      <c r="THW236" s="77"/>
      <c r="THX236" s="77"/>
      <c r="THY236" s="77"/>
      <c r="THZ236" s="77"/>
      <c r="TIA236" s="77"/>
      <c r="TIB236" s="77"/>
      <c r="TIC236" s="77"/>
      <c r="TID236" s="77"/>
      <c r="TIE236" s="77"/>
      <c r="TIF236" s="77"/>
      <c r="TIG236" s="77"/>
      <c r="TIH236" s="77"/>
      <c r="TII236" s="77"/>
      <c r="TIJ236" s="77"/>
      <c r="TIK236" s="77"/>
      <c r="TIL236" s="77"/>
      <c r="TIM236" s="77"/>
      <c r="TIN236" s="77"/>
      <c r="TIO236" s="77"/>
      <c r="TIP236" s="77"/>
      <c r="TIQ236" s="77"/>
      <c r="TIR236" s="77"/>
      <c r="TIS236" s="77"/>
      <c r="TIT236" s="77"/>
      <c r="TIU236" s="77"/>
      <c r="TIV236" s="77"/>
      <c r="TIW236" s="77"/>
      <c r="TIX236" s="77"/>
      <c r="TIY236" s="77"/>
      <c r="TIZ236" s="77"/>
      <c r="TJA236" s="77"/>
      <c r="TJB236" s="77"/>
      <c r="TJC236" s="77"/>
      <c r="TJD236" s="77"/>
      <c r="TJE236" s="77"/>
      <c r="TJF236" s="77"/>
      <c r="TJG236" s="77"/>
      <c r="TJH236" s="77"/>
      <c r="TJI236" s="77"/>
      <c r="TJJ236" s="77"/>
      <c r="TJK236" s="77"/>
      <c r="TJL236" s="77"/>
      <c r="TJM236" s="77"/>
      <c r="TJN236" s="77"/>
      <c r="TJO236" s="77"/>
      <c r="TJP236" s="77"/>
      <c r="TJQ236" s="77"/>
      <c r="TJR236" s="77"/>
      <c r="TJS236" s="77"/>
      <c r="TJT236" s="77"/>
      <c r="TJU236" s="77"/>
      <c r="TJV236" s="77"/>
      <c r="TJW236" s="77"/>
      <c r="TJX236" s="77"/>
      <c r="TJY236" s="77"/>
      <c r="TJZ236" s="77"/>
      <c r="TKA236" s="77"/>
      <c r="TKB236" s="77"/>
      <c r="TKC236" s="77"/>
      <c r="TKD236" s="77"/>
      <c r="TKE236" s="77"/>
      <c r="TKF236" s="77"/>
      <c r="TKG236" s="77"/>
      <c r="TKH236" s="77"/>
      <c r="TKI236" s="77"/>
      <c r="TKJ236" s="77"/>
      <c r="TKK236" s="77"/>
      <c r="TKL236" s="77"/>
      <c r="TKM236" s="77"/>
      <c r="TKN236" s="77"/>
      <c r="TKO236" s="77"/>
      <c r="TKP236" s="77"/>
      <c r="TKQ236" s="77"/>
      <c r="TKR236" s="77"/>
      <c r="TKS236" s="77"/>
      <c r="TKT236" s="77"/>
      <c r="TKU236" s="77"/>
      <c r="TKV236" s="77"/>
      <c r="TKW236" s="77"/>
      <c r="TKX236" s="77"/>
      <c r="TKY236" s="77"/>
      <c r="TKZ236" s="77"/>
      <c r="TLA236" s="77"/>
      <c r="TLB236" s="77"/>
      <c r="TLC236" s="77"/>
      <c r="TLD236" s="77"/>
      <c r="TLE236" s="77"/>
      <c r="TLF236" s="77"/>
      <c r="TLG236" s="77"/>
      <c r="TLH236" s="77"/>
      <c r="TLI236" s="77"/>
      <c r="TLJ236" s="77"/>
      <c r="TLK236" s="77"/>
      <c r="TLL236" s="77"/>
      <c r="TLM236" s="77"/>
      <c r="TLN236" s="77"/>
      <c r="TLO236" s="77"/>
      <c r="TLP236" s="77"/>
      <c r="TLQ236" s="77"/>
      <c r="TLR236" s="77"/>
      <c r="TLS236" s="77"/>
      <c r="TLT236" s="77"/>
      <c r="TLU236" s="77"/>
      <c r="TLV236" s="77"/>
      <c r="TLW236" s="77"/>
      <c r="TLX236" s="77"/>
      <c r="TLY236" s="77"/>
      <c r="TLZ236" s="77"/>
      <c r="TMA236" s="77"/>
      <c r="TMB236" s="77"/>
      <c r="TMC236" s="77"/>
      <c r="TMD236" s="77"/>
      <c r="TME236" s="77"/>
      <c r="TMF236" s="77"/>
      <c r="TMG236" s="77"/>
      <c r="TMH236" s="77"/>
      <c r="TMI236" s="77"/>
      <c r="TMJ236" s="77"/>
      <c r="TMK236" s="77"/>
      <c r="TML236" s="77"/>
      <c r="TMM236" s="77"/>
      <c r="TMN236" s="77"/>
      <c r="TMO236" s="77"/>
      <c r="TMP236" s="77"/>
      <c r="TMQ236" s="77"/>
      <c r="TMR236" s="77"/>
      <c r="TMS236" s="77"/>
      <c r="TMT236" s="77"/>
      <c r="TMU236" s="77"/>
      <c r="TMV236" s="77"/>
      <c r="TMW236" s="77"/>
      <c r="TMX236" s="77"/>
      <c r="TMY236" s="77"/>
      <c r="TMZ236" s="77"/>
      <c r="TNA236" s="77"/>
      <c r="TNB236" s="77"/>
      <c r="TNC236" s="77"/>
      <c r="TND236" s="77"/>
      <c r="TNE236" s="77"/>
      <c r="TNF236" s="77"/>
      <c r="TNG236" s="77"/>
      <c r="TNH236" s="77"/>
      <c r="TNI236" s="77"/>
      <c r="TNJ236" s="77"/>
      <c r="TNK236" s="77"/>
      <c r="TNL236" s="77"/>
      <c r="TNM236" s="77"/>
      <c r="TNN236" s="77"/>
      <c r="TNO236" s="77"/>
      <c r="TNP236" s="77"/>
      <c r="TNQ236" s="77"/>
      <c r="TNR236" s="77"/>
      <c r="TNS236" s="77"/>
      <c r="TNT236" s="77"/>
      <c r="TNU236" s="77"/>
      <c r="TNV236" s="77"/>
      <c r="TNW236" s="77"/>
      <c r="TNX236" s="77"/>
      <c r="TNY236" s="77"/>
      <c r="TNZ236" s="77"/>
      <c r="TOA236" s="77"/>
      <c r="TOB236" s="77"/>
      <c r="TOC236" s="77"/>
      <c r="TOD236" s="77"/>
      <c r="TOE236" s="77"/>
      <c r="TOF236" s="77"/>
      <c r="TOG236" s="77"/>
      <c r="TOH236" s="77"/>
      <c r="TOI236" s="77"/>
      <c r="TOJ236" s="77"/>
      <c r="TOK236" s="77"/>
      <c r="TOL236" s="77"/>
      <c r="TOM236" s="77"/>
      <c r="TON236" s="77"/>
      <c r="TOO236" s="77"/>
      <c r="TOP236" s="77"/>
      <c r="TOQ236" s="77"/>
      <c r="TOR236" s="77"/>
      <c r="TOS236" s="77"/>
      <c r="TOT236" s="77"/>
      <c r="TOU236" s="77"/>
      <c r="TOV236" s="77"/>
      <c r="TOW236" s="77"/>
      <c r="TOX236" s="77"/>
      <c r="TOY236" s="77"/>
      <c r="TOZ236" s="77"/>
      <c r="TPA236" s="77"/>
      <c r="TPB236" s="77"/>
      <c r="TPC236" s="77"/>
      <c r="TPD236" s="77"/>
      <c r="TPE236" s="77"/>
      <c r="TPF236" s="77"/>
      <c r="TPG236" s="77"/>
      <c r="TPH236" s="77"/>
      <c r="TPI236" s="77"/>
      <c r="TPJ236" s="77"/>
      <c r="TPK236" s="77"/>
      <c r="TPL236" s="77"/>
      <c r="TPM236" s="77"/>
      <c r="TPN236" s="77"/>
      <c r="TPO236" s="77"/>
      <c r="TPP236" s="77"/>
      <c r="TPQ236" s="77"/>
      <c r="TPR236" s="77"/>
      <c r="TPS236" s="77"/>
      <c r="TPT236" s="77"/>
      <c r="TPU236" s="77"/>
      <c r="TPV236" s="77"/>
      <c r="TPW236" s="77"/>
      <c r="TPX236" s="77"/>
      <c r="TPY236" s="77"/>
      <c r="TPZ236" s="77"/>
      <c r="TQA236" s="77"/>
      <c r="TQB236" s="77"/>
      <c r="TQC236" s="77"/>
      <c r="TQD236" s="77"/>
      <c r="TQE236" s="77"/>
      <c r="TQF236" s="77"/>
      <c r="TQG236" s="77"/>
      <c r="TQH236" s="77"/>
      <c r="TQI236" s="77"/>
      <c r="TQJ236" s="77"/>
      <c r="TQK236" s="77"/>
      <c r="TQL236" s="77"/>
      <c r="TQM236" s="77"/>
      <c r="TQN236" s="77"/>
      <c r="TQO236" s="77"/>
      <c r="TQP236" s="77"/>
      <c r="TQQ236" s="77"/>
      <c r="TQR236" s="77"/>
      <c r="TQS236" s="77"/>
      <c r="TQT236" s="77"/>
      <c r="TQU236" s="77"/>
      <c r="TQV236" s="77"/>
      <c r="TQW236" s="77"/>
      <c r="TQX236" s="77"/>
      <c r="TQY236" s="77"/>
      <c r="TQZ236" s="77"/>
      <c r="TRA236" s="77"/>
      <c r="TRB236" s="77"/>
      <c r="TRC236" s="77"/>
      <c r="TRD236" s="77"/>
      <c r="TRE236" s="77"/>
      <c r="TRF236" s="77"/>
      <c r="TRG236" s="77"/>
      <c r="TRH236" s="77"/>
      <c r="TRI236" s="77"/>
      <c r="TRJ236" s="77"/>
      <c r="TRK236" s="77"/>
      <c r="TRL236" s="77"/>
      <c r="TRM236" s="77"/>
      <c r="TRN236" s="77"/>
      <c r="TRO236" s="77"/>
      <c r="TRP236" s="77"/>
      <c r="TRQ236" s="77"/>
      <c r="TRR236" s="77"/>
      <c r="TRS236" s="77"/>
      <c r="TRT236" s="77"/>
      <c r="TRU236" s="77"/>
      <c r="TRV236" s="77"/>
      <c r="TRW236" s="77"/>
      <c r="TRX236" s="77"/>
      <c r="TRY236" s="77"/>
      <c r="TRZ236" s="77"/>
      <c r="TSA236" s="77"/>
      <c r="TSB236" s="77"/>
      <c r="TSC236" s="77"/>
      <c r="TSD236" s="77"/>
      <c r="TSE236" s="77"/>
      <c r="TSF236" s="77"/>
      <c r="TSG236" s="77"/>
      <c r="TSH236" s="77"/>
      <c r="TSI236" s="77"/>
      <c r="TSJ236" s="77"/>
      <c r="TSK236" s="77"/>
      <c r="TSL236" s="77"/>
      <c r="TSM236" s="77"/>
      <c r="TSN236" s="77"/>
      <c r="TSO236" s="77"/>
      <c r="TSP236" s="77"/>
      <c r="TSQ236" s="77"/>
      <c r="TSR236" s="77"/>
      <c r="TSS236" s="77"/>
      <c r="TST236" s="77"/>
      <c r="TSU236" s="77"/>
      <c r="TSV236" s="77"/>
      <c r="TSW236" s="77"/>
      <c r="TSX236" s="77"/>
      <c r="TSY236" s="77"/>
      <c r="TSZ236" s="77"/>
      <c r="TTA236" s="77"/>
      <c r="TTB236" s="77"/>
      <c r="TTC236" s="77"/>
      <c r="TTD236" s="77"/>
      <c r="TTE236" s="77"/>
      <c r="TTF236" s="77"/>
      <c r="TTG236" s="77"/>
      <c r="TTH236" s="77"/>
      <c r="TTI236" s="77"/>
      <c r="TTJ236" s="77"/>
      <c r="TTK236" s="77"/>
      <c r="TTL236" s="77"/>
      <c r="TTM236" s="77"/>
      <c r="TTN236" s="77"/>
      <c r="TTO236" s="77"/>
      <c r="TTP236" s="77"/>
      <c r="TTQ236" s="77"/>
      <c r="TTR236" s="77"/>
      <c r="TTS236" s="77"/>
      <c r="TTT236" s="77"/>
      <c r="TTU236" s="77"/>
      <c r="TTV236" s="77"/>
      <c r="TTW236" s="77"/>
      <c r="TTX236" s="77"/>
      <c r="TTY236" s="77"/>
      <c r="TTZ236" s="77"/>
      <c r="TUA236" s="77"/>
      <c r="TUB236" s="77"/>
      <c r="TUC236" s="77"/>
      <c r="TUD236" s="77"/>
      <c r="TUE236" s="77"/>
      <c r="TUF236" s="77"/>
      <c r="TUG236" s="77"/>
      <c r="TUH236" s="77"/>
      <c r="TUI236" s="77"/>
      <c r="TUJ236" s="77"/>
      <c r="TUK236" s="77"/>
      <c r="TUL236" s="77"/>
      <c r="TUM236" s="77"/>
      <c r="TUN236" s="77"/>
      <c r="TUO236" s="77"/>
      <c r="TUP236" s="77"/>
      <c r="TUQ236" s="77"/>
      <c r="TUR236" s="77"/>
      <c r="TUS236" s="77"/>
      <c r="TUT236" s="77"/>
      <c r="TUU236" s="77"/>
      <c r="TUV236" s="77"/>
      <c r="TUW236" s="77"/>
      <c r="TUX236" s="77"/>
      <c r="TUY236" s="77"/>
      <c r="TUZ236" s="77"/>
      <c r="TVA236" s="77"/>
      <c r="TVB236" s="77"/>
      <c r="TVC236" s="77"/>
      <c r="TVD236" s="77"/>
      <c r="TVE236" s="77"/>
      <c r="TVF236" s="77"/>
      <c r="TVG236" s="77"/>
      <c r="TVH236" s="77"/>
      <c r="TVI236" s="77"/>
      <c r="TVJ236" s="77"/>
      <c r="TVK236" s="77"/>
      <c r="TVL236" s="77"/>
      <c r="TVM236" s="77"/>
      <c r="TVN236" s="77"/>
      <c r="TVO236" s="77"/>
      <c r="TVP236" s="77"/>
      <c r="TVQ236" s="77"/>
      <c r="TVR236" s="77"/>
      <c r="TVS236" s="77"/>
      <c r="TVT236" s="77"/>
      <c r="TVU236" s="77"/>
      <c r="TVV236" s="77"/>
      <c r="TVW236" s="77"/>
      <c r="TVX236" s="77"/>
      <c r="TVY236" s="77"/>
      <c r="TVZ236" s="77"/>
      <c r="TWA236" s="77"/>
      <c r="TWB236" s="77"/>
      <c r="TWC236" s="77"/>
      <c r="TWD236" s="77"/>
      <c r="TWE236" s="77"/>
      <c r="TWF236" s="77"/>
      <c r="TWG236" s="77"/>
      <c r="TWH236" s="77"/>
      <c r="TWI236" s="77"/>
      <c r="TWJ236" s="77"/>
      <c r="TWK236" s="77"/>
      <c r="TWL236" s="77"/>
      <c r="TWM236" s="77"/>
      <c r="TWN236" s="77"/>
      <c r="TWO236" s="77"/>
      <c r="TWP236" s="77"/>
      <c r="TWQ236" s="77"/>
      <c r="TWR236" s="77"/>
      <c r="TWS236" s="77"/>
      <c r="TWT236" s="77"/>
      <c r="TWU236" s="77"/>
      <c r="TWV236" s="77"/>
      <c r="TWW236" s="77"/>
      <c r="TWX236" s="77"/>
      <c r="TWY236" s="77"/>
      <c r="TWZ236" s="77"/>
      <c r="TXA236" s="77"/>
      <c r="TXB236" s="77"/>
      <c r="TXC236" s="77"/>
      <c r="TXD236" s="77"/>
      <c r="TXE236" s="77"/>
      <c r="TXF236" s="77"/>
      <c r="TXG236" s="77"/>
      <c r="TXH236" s="77"/>
      <c r="TXI236" s="77"/>
      <c r="TXJ236" s="77"/>
      <c r="TXK236" s="77"/>
      <c r="TXL236" s="77"/>
      <c r="TXM236" s="77"/>
      <c r="TXN236" s="77"/>
      <c r="TXO236" s="77"/>
      <c r="TXP236" s="77"/>
      <c r="TXQ236" s="77"/>
      <c r="TXR236" s="77"/>
      <c r="TXS236" s="77"/>
      <c r="TXT236" s="77"/>
      <c r="TXU236" s="77"/>
      <c r="TXV236" s="77"/>
      <c r="TXW236" s="77"/>
      <c r="TXX236" s="77"/>
      <c r="TXY236" s="77"/>
      <c r="TXZ236" s="77"/>
      <c r="TYA236" s="77"/>
      <c r="TYB236" s="77"/>
      <c r="TYC236" s="77"/>
      <c r="TYD236" s="77"/>
      <c r="TYE236" s="77"/>
      <c r="TYF236" s="77"/>
      <c r="TYG236" s="77"/>
      <c r="TYH236" s="77"/>
      <c r="TYI236" s="77"/>
      <c r="TYJ236" s="77"/>
      <c r="TYK236" s="77"/>
      <c r="TYL236" s="77"/>
      <c r="TYM236" s="77"/>
      <c r="TYN236" s="77"/>
      <c r="TYO236" s="77"/>
      <c r="TYP236" s="77"/>
      <c r="TYQ236" s="77"/>
      <c r="TYR236" s="77"/>
      <c r="TYS236" s="77"/>
      <c r="TYT236" s="77"/>
      <c r="TYU236" s="77"/>
      <c r="TYV236" s="77"/>
      <c r="TYW236" s="77"/>
      <c r="TYX236" s="77"/>
      <c r="TYY236" s="77"/>
      <c r="TYZ236" s="77"/>
      <c r="TZA236" s="77"/>
      <c r="TZB236" s="77"/>
      <c r="TZC236" s="77"/>
      <c r="TZD236" s="77"/>
      <c r="TZE236" s="77"/>
      <c r="TZF236" s="77"/>
      <c r="TZG236" s="77"/>
      <c r="TZH236" s="77"/>
      <c r="TZI236" s="77"/>
      <c r="TZJ236" s="77"/>
      <c r="TZK236" s="77"/>
      <c r="TZL236" s="77"/>
      <c r="TZM236" s="77"/>
      <c r="TZN236" s="77"/>
      <c r="TZO236" s="77"/>
      <c r="TZP236" s="77"/>
      <c r="TZQ236" s="77"/>
      <c r="TZR236" s="77"/>
      <c r="TZS236" s="77"/>
      <c r="TZT236" s="77"/>
      <c r="TZU236" s="77"/>
      <c r="TZV236" s="77"/>
      <c r="TZW236" s="77"/>
      <c r="TZX236" s="77"/>
      <c r="TZY236" s="77"/>
      <c r="TZZ236" s="77"/>
      <c r="UAA236" s="77"/>
      <c r="UAB236" s="77"/>
      <c r="UAC236" s="77"/>
      <c r="UAD236" s="77"/>
      <c r="UAE236" s="77"/>
      <c r="UAF236" s="77"/>
      <c r="UAG236" s="77"/>
      <c r="UAH236" s="77"/>
      <c r="UAI236" s="77"/>
      <c r="UAJ236" s="77"/>
      <c r="UAK236" s="77"/>
      <c r="UAL236" s="77"/>
      <c r="UAM236" s="77"/>
      <c r="UAN236" s="77"/>
      <c r="UAO236" s="77"/>
      <c r="UAP236" s="77"/>
      <c r="UAQ236" s="77"/>
      <c r="UAR236" s="77"/>
      <c r="UAS236" s="77"/>
      <c r="UAT236" s="77"/>
      <c r="UAU236" s="77"/>
      <c r="UAV236" s="77"/>
      <c r="UAW236" s="77"/>
      <c r="UAX236" s="77"/>
      <c r="UAY236" s="77"/>
      <c r="UAZ236" s="77"/>
      <c r="UBA236" s="77"/>
      <c r="UBB236" s="77"/>
      <c r="UBC236" s="77"/>
      <c r="UBD236" s="77"/>
      <c r="UBE236" s="77"/>
      <c r="UBF236" s="77"/>
      <c r="UBG236" s="77"/>
      <c r="UBH236" s="77"/>
      <c r="UBI236" s="77"/>
      <c r="UBJ236" s="77"/>
      <c r="UBK236" s="77"/>
      <c r="UBL236" s="77"/>
      <c r="UBM236" s="77"/>
      <c r="UBN236" s="77"/>
      <c r="UBO236" s="77"/>
      <c r="UBP236" s="77"/>
      <c r="UBQ236" s="77"/>
      <c r="UBR236" s="77"/>
      <c r="UBS236" s="77"/>
      <c r="UBT236" s="77"/>
      <c r="UBU236" s="77"/>
      <c r="UBV236" s="77"/>
      <c r="UBW236" s="77"/>
      <c r="UBX236" s="77"/>
      <c r="UBY236" s="77"/>
      <c r="UBZ236" s="77"/>
      <c r="UCA236" s="77"/>
      <c r="UCB236" s="77"/>
      <c r="UCC236" s="77"/>
      <c r="UCD236" s="77"/>
      <c r="UCE236" s="77"/>
      <c r="UCF236" s="77"/>
      <c r="UCG236" s="77"/>
      <c r="UCH236" s="77"/>
      <c r="UCI236" s="77"/>
      <c r="UCJ236" s="77"/>
      <c r="UCK236" s="77"/>
      <c r="UCL236" s="77"/>
      <c r="UCM236" s="77"/>
      <c r="UCN236" s="77"/>
      <c r="UCO236" s="77"/>
      <c r="UCP236" s="77"/>
      <c r="UCQ236" s="77"/>
      <c r="UCR236" s="77"/>
      <c r="UCS236" s="77"/>
      <c r="UCT236" s="77"/>
      <c r="UCU236" s="77"/>
      <c r="UCV236" s="77"/>
      <c r="UCW236" s="77"/>
      <c r="UCX236" s="77"/>
      <c r="UCY236" s="77"/>
      <c r="UCZ236" s="77"/>
      <c r="UDA236" s="77"/>
      <c r="UDB236" s="77"/>
      <c r="UDC236" s="77"/>
      <c r="UDD236" s="77"/>
      <c r="UDE236" s="77"/>
      <c r="UDF236" s="77"/>
      <c r="UDG236" s="77"/>
      <c r="UDH236" s="77"/>
      <c r="UDI236" s="77"/>
      <c r="UDJ236" s="77"/>
      <c r="UDK236" s="77"/>
      <c r="UDL236" s="77"/>
      <c r="UDM236" s="77"/>
      <c r="UDN236" s="77"/>
      <c r="UDO236" s="77"/>
      <c r="UDP236" s="77"/>
      <c r="UDQ236" s="77"/>
      <c r="UDR236" s="77"/>
      <c r="UDS236" s="77"/>
      <c r="UDT236" s="77"/>
      <c r="UDU236" s="77"/>
      <c r="UDV236" s="77"/>
      <c r="UDW236" s="77"/>
      <c r="UDX236" s="77"/>
      <c r="UDY236" s="77"/>
      <c r="UDZ236" s="77"/>
      <c r="UEA236" s="77"/>
      <c r="UEB236" s="77"/>
      <c r="UEC236" s="77"/>
      <c r="UED236" s="77"/>
      <c r="UEE236" s="77"/>
      <c r="UEF236" s="77"/>
      <c r="UEG236" s="77"/>
      <c r="UEH236" s="77"/>
      <c r="UEI236" s="77"/>
      <c r="UEJ236" s="77"/>
      <c r="UEK236" s="77"/>
      <c r="UEL236" s="77"/>
      <c r="UEM236" s="77"/>
      <c r="UEN236" s="77"/>
      <c r="UEO236" s="77"/>
      <c r="UEP236" s="77"/>
      <c r="UEQ236" s="77"/>
      <c r="UER236" s="77"/>
      <c r="UES236" s="77"/>
      <c r="UET236" s="77"/>
      <c r="UEU236" s="77"/>
      <c r="UEV236" s="77"/>
      <c r="UEW236" s="77"/>
      <c r="UEX236" s="77"/>
      <c r="UEY236" s="77"/>
      <c r="UEZ236" s="77"/>
      <c r="UFA236" s="77"/>
      <c r="UFB236" s="77"/>
      <c r="UFC236" s="77"/>
      <c r="UFD236" s="77"/>
      <c r="UFE236" s="77"/>
      <c r="UFF236" s="77"/>
      <c r="UFG236" s="77"/>
      <c r="UFH236" s="77"/>
      <c r="UFI236" s="77"/>
      <c r="UFJ236" s="77"/>
      <c r="UFK236" s="77"/>
      <c r="UFL236" s="77"/>
      <c r="UFM236" s="77"/>
      <c r="UFN236" s="77"/>
      <c r="UFO236" s="77"/>
      <c r="UFP236" s="77"/>
      <c r="UFQ236" s="77"/>
      <c r="UFR236" s="77"/>
      <c r="UFS236" s="77"/>
      <c r="UFT236" s="77"/>
      <c r="UFU236" s="77"/>
      <c r="UFV236" s="77"/>
      <c r="UFW236" s="77"/>
      <c r="UFX236" s="77"/>
      <c r="UFY236" s="77"/>
      <c r="UFZ236" s="77"/>
      <c r="UGA236" s="77"/>
      <c r="UGB236" s="77"/>
      <c r="UGC236" s="77"/>
      <c r="UGD236" s="77"/>
      <c r="UGE236" s="77"/>
      <c r="UGF236" s="77"/>
      <c r="UGG236" s="77"/>
      <c r="UGH236" s="77"/>
      <c r="UGI236" s="77"/>
      <c r="UGJ236" s="77"/>
      <c r="UGK236" s="77"/>
      <c r="UGL236" s="77"/>
      <c r="UGM236" s="77"/>
      <c r="UGN236" s="77"/>
      <c r="UGO236" s="77"/>
      <c r="UGP236" s="77"/>
      <c r="UGQ236" s="77"/>
      <c r="UGR236" s="77"/>
      <c r="UGS236" s="77"/>
      <c r="UGT236" s="77"/>
      <c r="UGU236" s="77"/>
      <c r="UGV236" s="77"/>
      <c r="UGW236" s="77"/>
      <c r="UGX236" s="77"/>
      <c r="UGY236" s="77"/>
      <c r="UGZ236" s="77"/>
      <c r="UHA236" s="77"/>
      <c r="UHB236" s="77"/>
      <c r="UHC236" s="77"/>
      <c r="UHD236" s="77"/>
      <c r="UHE236" s="77"/>
      <c r="UHF236" s="77"/>
      <c r="UHG236" s="77"/>
      <c r="UHH236" s="77"/>
      <c r="UHI236" s="77"/>
      <c r="UHJ236" s="77"/>
      <c r="UHK236" s="77"/>
      <c r="UHL236" s="77"/>
      <c r="UHM236" s="77"/>
      <c r="UHN236" s="77"/>
      <c r="UHO236" s="77"/>
      <c r="UHP236" s="77"/>
      <c r="UHQ236" s="77"/>
      <c r="UHR236" s="77"/>
      <c r="UHS236" s="77"/>
      <c r="UHT236" s="77"/>
      <c r="UHU236" s="77"/>
      <c r="UHV236" s="77"/>
      <c r="UHW236" s="77"/>
      <c r="UHX236" s="77"/>
      <c r="UHY236" s="77"/>
      <c r="UHZ236" s="77"/>
      <c r="UIA236" s="77"/>
      <c r="UIB236" s="77"/>
      <c r="UIC236" s="77"/>
      <c r="UID236" s="77"/>
      <c r="UIE236" s="77"/>
      <c r="UIF236" s="77"/>
      <c r="UIG236" s="77"/>
      <c r="UIH236" s="77"/>
      <c r="UII236" s="77"/>
      <c r="UIJ236" s="77"/>
      <c r="UIK236" s="77"/>
      <c r="UIL236" s="77"/>
      <c r="UIM236" s="77"/>
      <c r="UIN236" s="77"/>
      <c r="UIO236" s="77"/>
      <c r="UIP236" s="77"/>
      <c r="UIQ236" s="77"/>
      <c r="UIR236" s="77"/>
      <c r="UIS236" s="77"/>
      <c r="UIT236" s="77"/>
      <c r="UIU236" s="77"/>
      <c r="UIV236" s="77"/>
      <c r="UIW236" s="77"/>
      <c r="UIX236" s="77"/>
      <c r="UIY236" s="77"/>
      <c r="UIZ236" s="77"/>
      <c r="UJA236" s="77"/>
      <c r="UJB236" s="77"/>
      <c r="UJC236" s="77"/>
      <c r="UJD236" s="77"/>
      <c r="UJE236" s="77"/>
      <c r="UJF236" s="77"/>
      <c r="UJG236" s="77"/>
      <c r="UJH236" s="77"/>
      <c r="UJI236" s="77"/>
      <c r="UJJ236" s="77"/>
      <c r="UJK236" s="77"/>
      <c r="UJL236" s="77"/>
      <c r="UJM236" s="77"/>
      <c r="UJN236" s="77"/>
      <c r="UJO236" s="77"/>
      <c r="UJP236" s="77"/>
      <c r="UJQ236" s="77"/>
      <c r="UJR236" s="77"/>
      <c r="UJS236" s="77"/>
      <c r="UJT236" s="77"/>
      <c r="UJU236" s="77"/>
      <c r="UJV236" s="77"/>
      <c r="UJW236" s="77"/>
      <c r="UJX236" s="77"/>
      <c r="UJY236" s="77"/>
      <c r="UJZ236" s="77"/>
      <c r="UKA236" s="77"/>
      <c r="UKB236" s="77"/>
      <c r="UKC236" s="77"/>
      <c r="UKD236" s="77"/>
      <c r="UKE236" s="77"/>
      <c r="UKF236" s="77"/>
      <c r="UKG236" s="77"/>
      <c r="UKH236" s="77"/>
      <c r="UKI236" s="77"/>
      <c r="UKJ236" s="77"/>
      <c r="UKK236" s="77"/>
      <c r="UKL236" s="77"/>
      <c r="UKM236" s="77"/>
      <c r="UKN236" s="77"/>
      <c r="UKO236" s="77"/>
      <c r="UKP236" s="77"/>
      <c r="UKQ236" s="77"/>
      <c r="UKR236" s="77"/>
      <c r="UKS236" s="77"/>
      <c r="UKT236" s="77"/>
      <c r="UKU236" s="77"/>
      <c r="UKV236" s="77"/>
      <c r="UKW236" s="77"/>
      <c r="UKX236" s="77"/>
      <c r="UKY236" s="77"/>
      <c r="UKZ236" s="77"/>
      <c r="ULA236" s="77"/>
      <c r="ULB236" s="77"/>
      <c r="ULC236" s="77"/>
      <c r="ULD236" s="77"/>
      <c r="ULE236" s="77"/>
      <c r="ULF236" s="77"/>
      <c r="ULG236" s="77"/>
      <c r="ULH236" s="77"/>
      <c r="ULI236" s="77"/>
      <c r="ULJ236" s="77"/>
      <c r="ULK236" s="77"/>
      <c r="ULL236" s="77"/>
      <c r="ULM236" s="77"/>
      <c r="ULN236" s="77"/>
      <c r="ULO236" s="77"/>
      <c r="ULP236" s="77"/>
      <c r="ULQ236" s="77"/>
      <c r="ULR236" s="77"/>
      <c r="ULS236" s="77"/>
      <c r="ULT236" s="77"/>
      <c r="ULU236" s="77"/>
      <c r="ULV236" s="77"/>
      <c r="ULW236" s="77"/>
      <c r="ULX236" s="77"/>
      <c r="ULY236" s="77"/>
      <c r="ULZ236" s="77"/>
      <c r="UMA236" s="77"/>
      <c r="UMB236" s="77"/>
      <c r="UMC236" s="77"/>
      <c r="UMD236" s="77"/>
      <c r="UME236" s="77"/>
      <c r="UMF236" s="77"/>
      <c r="UMG236" s="77"/>
      <c r="UMH236" s="77"/>
      <c r="UMI236" s="77"/>
      <c r="UMJ236" s="77"/>
      <c r="UMK236" s="77"/>
      <c r="UML236" s="77"/>
      <c r="UMM236" s="77"/>
      <c r="UMN236" s="77"/>
      <c r="UMO236" s="77"/>
      <c r="UMP236" s="77"/>
      <c r="UMQ236" s="77"/>
      <c r="UMR236" s="77"/>
      <c r="UMS236" s="77"/>
      <c r="UMT236" s="77"/>
      <c r="UMU236" s="77"/>
      <c r="UMV236" s="77"/>
      <c r="UMW236" s="77"/>
      <c r="UMX236" s="77"/>
      <c r="UMY236" s="77"/>
      <c r="UMZ236" s="77"/>
      <c r="UNA236" s="77"/>
      <c r="UNB236" s="77"/>
      <c r="UNC236" s="77"/>
      <c r="UND236" s="77"/>
      <c r="UNE236" s="77"/>
      <c r="UNF236" s="77"/>
      <c r="UNG236" s="77"/>
      <c r="UNH236" s="77"/>
      <c r="UNI236" s="77"/>
      <c r="UNJ236" s="77"/>
      <c r="UNK236" s="77"/>
      <c r="UNL236" s="77"/>
      <c r="UNM236" s="77"/>
      <c r="UNN236" s="77"/>
      <c r="UNO236" s="77"/>
      <c r="UNP236" s="77"/>
      <c r="UNQ236" s="77"/>
      <c r="UNR236" s="77"/>
      <c r="UNS236" s="77"/>
      <c r="UNT236" s="77"/>
      <c r="UNU236" s="77"/>
      <c r="UNV236" s="77"/>
      <c r="UNW236" s="77"/>
      <c r="UNX236" s="77"/>
      <c r="UNY236" s="77"/>
      <c r="UNZ236" s="77"/>
      <c r="UOA236" s="77"/>
      <c r="UOB236" s="77"/>
      <c r="UOC236" s="77"/>
      <c r="UOD236" s="77"/>
      <c r="UOE236" s="77"/>
      <c r="UOF236" s="77"/>
      <c r="UOG236" s="77"/>
      <c r="UOH236" s="77"/>
      <c r="UOI236" s="77"/>
      <c r="UOJ236" s="77"/>
      <c r="UOK236" s="77"/>
      <c r="UOL236" s="77"/>
      <c r="UOM236" s="77"/>
      <c r="UON236" s="77"/>
      <c r="UOO236" s="77"/>
      <c r="UOP236" s="77"/>
      <c r="UOQ236" s="77"/>
      <c r="UOR236" s="77"/>
      <c r="UOS236" s="77"/>
      <c r="UOT236" s="77"/>
      <c r="UOU236" s="77"/>
      <c r="UOV236" s="77"/>
      <c r="UOW236" s="77"/>
      <c r="UOX236" s="77"/>
      <c r="UOY236" s="77"/>
      <c r="UOZ236" s="77"/>
      <c r="UPA236" s="77"/>
      <c r="UPB236" s="77"/>
      <c r="UPC236" s="77"/>
      <c r="UPD236" s="77"/>
      <c r="UPE236" s="77"/>
      <c r="UPF236" s="77"/>
      <c r="UPG236" s="77"/>
      <c r="UPH236" s="77"/>
      <c r="UPI236" s="77"/>
      <c r="UPJ236" s="77"/>
      <c r="UPK236" s="77"/>
      <c r="UPL236" s="77"/>
      <c r="UPM236" s="77"/>
      <c r="UPN236" s="77"/>
      <c r="UPO236" s="77"/>
      <c r="UPP236" s="77"/>
      <c r="UPQ236" s="77"/>
      <c r="UPR236" s="77"/>
      <c r="UPS236" s="77"/>
      <c r="UPT236" s="77"/>
      <c r="UPU236" s="77"/>
      <c r="UPV236" s="77"/>
      <c r="UPW236" s="77"/>
      <c r="UPX236" s="77"/>
      <c r="UPY236" s="77"/>
      <c r="UPZ236" s="77"/>
      <c r="UQA236" s="77"/>
      <c r="UQB236" s="77"/>
      <c r="UQC236" s="77"/>
      <c r="UQD236" s="77"/>
      <c r="UQE236" s="77"/>
      <c r="UQF236" s="77"/>
      <c r="UQG236" s="77"/>
      <c r="UQH236" s="77"/>
      <c r="UQI236" s="77"/>
      <c r="UQJ236" s="77"/>
      <c r="UQK236" s="77"/>
      <c r="UQL236" s="77"/>
      <c r="UQM236" s="77"/>
      <c r="UQN236" s="77"/>
      <c r="UQO236" s="77"/>
      <c r="UQP236" s="77"/>
      <c r="UQQ236" s="77"/>
      <c r="UQR236" s="77"/>
      <c r="UQS236" s="77"/>
      <c r="UQT236" s="77"/>
      <c r="UQU236" s="77"/>
      <c r="UQV236" s="77"/>
      <c r="UQW236" s="77"/>
      <c r="UQX236" s="77"/>
      <c r="UQY236" s="77"/>
      <c r="UQZ236" s="77"/>
      <c r="URA236" s="77"/>
      <c r="URB236" s="77"/>
      <c r="URC236" s="77"/>
      <c r="URD236" s="77"/>
      <c r="URE236" s="77"/>
      <c r="URF236" s="77"/>
      <c r="URG236" s="77"/>
      <c r="URH236" s="77"/>
      <c r="URI236" s="77"/>
      <c r="URJ236" s="77"/>
      <c r="URK236" s="77"/>
      <c r="URL236" s="77"/>
      <c r="URM236" s="77"/>
      <c r="URN236" s="77"/>
      <c r="URO236" s="77"/>
      <c r="URP236" s="77"/>
      <c r="URQ236" s="77"/>
      <c r="URR236" s="77"/>
      <c r="URS236" s="77"/>
      <c r="URT236" s="77"/>
      <c r="URU236" s="77"/>
      <c r="URV236" s="77"/>
      <c r="URW236" s="77"/>
      <c r="URX236" s="77"/>
      <c r="URY236" s="77"/>
      <c r="URZ236" s="77"/>
      <c r="USA236" s="77"/>
      <c r="USB236" s="77"/>
      <c r="USC236" s="77"/>
      <c r="USD236" s="77"/>
      <c r="USE236" s="77"/>
      <c r="USF236" s="77"/>
      <c r="USG236" s="77"/>
      <c r="USH236" s="77"/>
      <c r="USI236" s="77"/>
      <c r="USJ236" s="77"/>
      <c r="USK236" s="77"/>
      <c r="USL236" s="77"/>
      <c r="USM236" s="77"/>
      <c r="USN236" s="77"/>
      <c r="USO236" s="77"/>
      <c r="USP236" s="77"/>
      <c r="USQ236" s="77"/>
      <c r="USR236" s="77"/>
      <c r="USS236" s="77"/>
      <c r="UST236" s="77"/>
      <c r="USU236" s="77"/>
      <c r="USV236" s="77"/>
      <c r="USW236" s="77"/>
      <c r="USX236" s="77"/>
      <c r="USY236" s="77"/>
      <c r="USZ236" s="77"/>
      <c r="UTA236" s="77"/>
      <c r="UTB236" s="77"/>
      <c r="UTC236" s="77"/>
      <c r="UTD236" s="77"/>
      <c r="UTE236" s="77"/>
      <c r="UTF236" s="77"/>
      <c r="UTG236" s="77"/>
      <c r="UTH236" s="77"/>
      <c r="UTI236" s="77"/>
      <c r="UTJ236" s="77"/>
      <c r="UTK236" s="77"/>
      <c r="UTL236" s="77"/>
      <c r="UTM236" s="77"/>
      <c r="UTN236" s="77"/>
      <c r="UTO236" s="77"/>
      <c r="UTP236" s="77"/>
      <c r="UTQ236" s="77"/>
      <c r="UTR236" s="77"/>
      <c r="UTS236" s="77"/>
      <c r="UTT236" s="77"/>
      <c r="UTU236" s="77"/>
      <c r="UTV236" s="77"/>
      <c r="UTW236" s="77"/>
      <c r="UTX236" s="77"/>
      <c r="UTY236" s="77"/>
      <c r="UTZ236" s="77"/>
      <c r="UUA236" s="77"/>
      <c r="UUB236" s="77"/>
      <c r="UUC236" s="77"/>
      <c r="UUD236" s="77"/>
      <c r="UUE236" s="77"/>
      <c r="UUF236" s="77"/>
      <c r="UUG236" s="77"/>
      <c r="UUH236" s="77"/>
      <c r="UUI236" s="77"/>
      <c r="UUJ236" s="77"/>
      <c r="UUK236" s="77"/>
      <c r="UUL236" s="77"/>
      <c r="UUM236" s="77"/>
      <c r="UUN236" s="77"/>
      <c r="UUO236" s="77"/>
      <c r="UUP236" s="77"/>
      <c r="UUQ236" s="77"/>
      <c r="UUR236" s="77"/>
      <c r="UUS236" s="77"/>
      <c r="UUT236" s="77"/>
      <c r="UUU236" s="77"/>
      <c r="UUV236" s="77"/>
      <c r="UUW236" s="77"/>
      <c r="UUX236" s="77"/>
      <c r="UUY236" s="77"/>
      <c r="UUZ236" s="77"/>
      <c r="UVA236" s="77"/>
      <c r="UVB236" s="77"/>
      <c r="UVC236" s="77"/>
      <c r="UVD236" s="77"/>
      <c r="UVE236" s="77"/>
      <c r="UVF236" s="77"/>
      <c r="UVG236" s="77"/>
      <c r="UVH236" s="77"/>
      <c r="UVI236" s="77"/>
      <c r="UVJ236" s="77"/>
      <c r="UVK236" s="77"/>
      <c r="UVL236" s="77"/>
      <c r="UVM236" s="77"/>
      <c r="UVN236" s="77"/>
      <c r="UVO236" s="77"/>
      <c r="UVP236" s="77"/>
      <c r="UVQ236" s="77"/>
      <c r="UVR236" s="77"/>
      <c r="UVS236" s="77"/>
      <c r="UVT236" s="77"/>
      <c r="UVU236" s="77"/>
      <c r="UVV236" s="77"/>
      <c r="UVW236" s="77"/>
      <c r="UVX236" s="77"/>
      <c r="UVY236" s="77"/>
      <c r="UVZ236" s="77"/>
      <c r="UWA236" s="77"/>
      <c r="UWB236" s="77"/>
      <c r="UWC236" s="77"/>
      <c r="UWD236" s="77"/>
      <c r="UWE236" s="77"/>
      <c r="UWF236" s="77"/>
      <c r="UWG236" s="77"/>
      <c r="UWH236" s="77"/>
      <c r="UWI236" s="77"/>
      <c r="UWJ236" s="77"/>
      <c r="UWK236" s="77"/>
      <c r="UWL236" s="77"/>
      <c r="UWM236" s="77"/>
      <c r="UWN236" s="77"/>
      <c r="UWO236" s="77"/>
      <c r="UWP236" s="77"/>
      <c r="UWQ236" s="77"/>
      <c r="UWR236" s="77"/>
      <c r="UWS236" s="77"/>
      <c r="UWT236" s="77"/>
      <c r="UWU236" s="77"/>
      <c r="UWV236" s="77"/>
      <c r="UWW236" s="77"/>
      <c r="UWX236" s="77"/>
      <c r="UWY236" s="77"/>
      <c r="UWZ236" s="77"/>
      <c r="UXA236" s="77"/>
      <c r="UXB236" s="77"/>
      <c r="UXC236" s="77"/>
      <c r="UXD236" s="77"/>
      <c r="UXE236" s="77"/>
      <c r="UXF236" s="77"/>
      <c r="UXG236" s="77"/>
      <c r="UXH236" s="77"/>
      <c r="UXI236" s="77"/>
      <c r="UXJ236" s="77"/>
      <c r="UXK236" s="77"/>
      <c r="UXL236" s="77"/>
      <c r="UXM236" s="77"/>
      <c r="UXN236" s="77"/>
      <c r="UXO236" s="77"/>
      <c r="UXP236" s="77"/>
      <c r="UXQ236" s="77"/>
      <c r="UXR236" s="77"/>
      <c r="UXS236" s="77"/>
      <c r="UXT236" s="77"/>
      <c r="UXU236" s="77"/>
      <c r="UXV236" s="77"/>
      <c r="UXW236" s="77"/>
      <c r="UXX236" s="77"/>
      <c r="UXY236" s="77"/>
      <c r="UXZ236" s="77"/>
      <c r="UYA236" s="77"/>
      <c r="UYB236" s="77"/>
      <c r="UYC236" s="77"/>
      <c r="UYD236" s="77"/>
      <c r="UYE236" s="77"/>
      <c r="UYF236" s="77"/>
      <c r="UYG236" s="77"/>
      <c r="UYH236" s="77"/>
      <c r="UYI236" s="77"/>
      <c r="UYJ236" s="77"/>
      <c r="UYK236" s="77"/>
      <c r="UYL236" s="77"/>
      <c r="UYM236" s="77"/>
      <c r="UYN236" s="77"/>
      <c r="UYO236" s="77"/>
      <c r="UYP236" s="77"/>
      <c r="UYQ236" s="77"/>
      <c r="UYR236" s="77"/>
      <c r="UYS236" s="77"/>
      <c r="UYT236" s="77"/>
      <c r="UYU236" s="77"/>
      <c r="UYV236" s="77"/>
      <c r="UYW236" s="77"/>
      <c r="UYX236" s="77"/>
      <c r="UYY236" s="77"/>
      <c r="UYZ236" s="77"/>
      <c r="UZA236" s="77"/>
      <c r="UZB236" s="77"/>
      <c r="UZC236" s="77"/>
      <c r="UZD236" s="77"/>
      <c r="UZE236" s="77"/>
      <c r="UZF236" s="77"/>
      <c r="UZG236" s="77"/>
      <c r="UZH236" s="77"/>
      <c r="UZI236" s="77"/>
      <c r="UZJ236" s="77"/>
      <c r="UZK236" s="77"/>
      <c r="UZL236" s="77"/>
      <c r="UZM236" s="77"/>
      <c r="UZN236" s="77"/>
      <c r="UZO236" s="77"/>
      <c r="UZP236" s="77"/>
      <c r="UZQ236" s="77"/>
      <c r="UZR236" s="77"/>
      <c r="UZS236" s="77"/>
      <c r="UZT236" s="77"/>
      <c r="UZU236" s="77"/>
      <c r="UZV236" s="77"/>
      <c r="UZW236" s="77"/>
      <c r="UZX236" s="77"/>
      <c r="UZY236" s="77"/>
      <c r="UZZ236" s="77"/>
      <c r="VAA236" s="77"/>
      <c r="VAB236" s="77"/>
      <c r="VAC236" s="77"/>
      <c r="VAD236" s="77"/>
      <c r="VAE236" s="77"/>
      <c r="VAF236" s="77"/>
      <c r="VAG236" s="77"/>
      <c r="VAH236" s="77"/>
      <c r="VAI236" s="77"/>
      <c r="VAJ236" s="77"/>
      <c r="VAK236" s="77"/>
      <c r="VAL236" s="77"/>
      <c r="VAM236" s="77"/>
      <c r="VAN236" s="77"/>
      <c r="VAO236" s="77"/>
      <c r="VAP236" s="77"/>
      <c r="VAQ236" s="77"/>
      <c r="VAR236" s="77"/>
      <c r="VAS236" s="77"/>
      <c r="VAT236" s="77"/>
      <c r="VAU236" s="77"/>
      <c r="VAV236" s="77"/>
      <c r="VAW236" s="77"/>
      <c r="VAX236" s="77"/>
      <c r="VAY236" s="77"/>
      <c r="VAZ236" s="77"/>
      <c r="VBA236" s="77"/>
      <c r="VBB236" s="77"/>
      <c r="VBC236" s="77"/>
      <c r="VBD236" s="77"/>
      <c r="VBE236" s="77"/>
      <c r="VBF236" s="77"/>
      <c r="VBG236" s="77"/>
      <c r="VBH236" s="77"/>
      <c r="VBI236" s="77"/>
      <c r="VBJ236" s="77"/>
      <c r="VBK236" s="77"/>
      <c r="VBL236" s="77"/>
      <c r="VBM236" s="77"/>
      <c r="VBN236" s="77"/>
      <c r="VBO236" s="77"/>
      <c r="VBP236" s="77"/>
      <c r="VBQ236" s="77"/>
      <c r="VBR236" s="77"/>
      <c r="VBS236" s="77"/>
      <c r="VBT236" s="77"/>
      <c r="VBU236" s="77"/>
      <c r="VBV236" s="77"/>
      <c r="VBW236" s="77"/>
      <c r="VBX236" s="77"/>
      <c r="VBY236" s="77"/>
      <c r="VBZ236" s="77"/>
      <c r="VCA236" s="77"/>
      <c r="VCB236" s="77"/>
      <c r="VCC236" s="77"/>
      <c r="VCD236" s="77"/>
      <c r="VCE236" s="77"/>
      <c r="VCF236" s="77"/>
      <c r="VCG236" s="77"/>
      <c r="VCH236" s="77"/>
      <c r="VCI236" s="77"/>
      <c r="VCJ236" s="77"/>
      <c r="VCK236" s="77"/>
      <c r="VCL236" s="77"/>
      <c r="VCM236" s="77"/>
      <c r="VCN236" s="77"/>
      <c r="VCO236" s="77"/>
      <c r="VCP236" s="77"/>
      <c r="VCQ236" s="77"/>
      <c r="VCR236" s="77"/>
      <c r="VCS236" s="77"/>
      <c r="VCT236" s="77"/>
      <c r="VCU236" s="77"/>
      <c r="VCV236" s="77"/>
      <c r="VCW236" s="77"/>
      <c r="VCX236" s="77"/>
      <c r="VCY236" s="77"/>
      <c r="VCZ236" s="77"/>
      <c r="VDA236" s="77"/>
      <c r="VDB236" s="77"/>
      <c r="VDC236" s="77"/>
      <c r="VDD236" s="77"/>
      <c r="VDE236" s="77"/>
      <c r="VDF236" s="77"/>
      <c r="VDG236" s="77"/>
      <c r="VDH236" s="77"/>
      <c r="VDI236" s="77"/>
      <c r="VDJ236" s="77"/>
      <c r="VDK236" s="77"/>
      <c r="VDL236" s="77"/>
      <c r="VDM236" s="77"/>
      <c r="VDN236" s="77"/>
      <c r="VDO236" s="77"/>
      <c r="VDP236" s="77"/>
      <c r="VDQ236" s="77"/>
      <c r="VDR236" s="77"/>
      <c r="VDS236" s="77"/>
      <c r="VDT236" s="77"/>
      <c r="VDU236" s="77"/>
      <c r="VDV236" s="77"/>
      <c r="VDW236" s="77"/>
      <c r="VDX236" s="77"/>
      <c r="VDY236" s="77"/>
      <c r="VDZ236" s="77"/>
      <c r="VEA236" s="77"/>
      <c r="VEB236" s="77"/>
      <c r="VEC236" s="77"/>
      <c r="VED236" s="77"/>
      <c r="VEE236" s="77"/>
      <c r="VEF236" s="77"/>
      <c r="VEG236" s="77"/>
      <c r="VEH236" s="77"/>
      <c r="VEI236" s="77"/>
      <c r="VEJ236" s="77"/>
      <c r="VEK236" s="77"/>
      <c r="VEL236" s="77"/>
      <c r="VEM236" s="77"/>
      <c r="VEN236" s="77"/>
      <c r="VEO236" s="77"/>
      <c r="VEP236" s="77"/>
      <c r="VEQ236" s="77"/>
      <c r="VER236" s="77"/>
      <c r="VES236" s="77"/>
      <c r="VET236" s="77"/>
      <c r="VEU236" s="77"/>
      <c r="VEV236" s="77"/>
      <c r="VEW236" s="77"/>
      <c r="VEX236" s="77"/>
      <c r="VEY236" s="77"/>
      <c r="VEZ236" s="77"/>
      <c r="VFA236" s="77"/>
      <c r="VFB236" s="77"/>
      <c r="VFC236" s="77"/>
      <c r="VFD236" s="77"/>
      <c r="VFE236" s="77"/>
      <c r="VFF236" s="77"/>
      <c r="VFG236" s="77"/>
      <c r="VFH236" s="77"/>
      <c r="VFI236" s="77"/>
      <c r="VFJ236" s="77"/>
      <c r="VFK236" s="77"/>
      <c r="VFL236" s="77"/>
      <c r="VFM236" s="77"/>
      <c r="VFN236" s="77"/>
      <c r="VFO236" s="77"/>
      <c r="VFP236" s="77"/>
      <c r="VFQ236" s="77"/>
      <c r="VFR236" s="77"/>
      <c r="VFS236" s="77"/>
      <c r="VFT236" s="77"/>
      <c r="VFU236" s="77"/>
      <c r="VFV236" s="77"/>
      <c r="VFW236" s="77"/>
      <c r="VFX236" s="77"/>
      <c r="VFY236" s="77"/>
      <c r="VFZ236" s="77"/>
      <c r="VGA236" s="77"/>
      <c r="VGB236" s="77"/>
      <c r="VGC236" s="77"/>
      <c r="VGD236" s="77"/>
      <c r="VGE236" s="77"/>
      <c r="VGF236" s="77"/>
      <c r="VGG236" s="77"/>
      <c r="VGH236" s="77"/>
      <c r="VGI236" s="77"/>
      <c r="VGJ236" s="77"/>
      <c r="VGK236" s="77"/>
      <c r="VGL236" s="77"/>
      <c r="VGM236" s="77"/>
      <c r="VGN236" s="77"/>
      <c r="VGO236" s="77"/>
      <c r="VGP236" s="77"/>
      <c r="VGQ236" s="77"/>
      <c r="VGR236" s="77"/>
      <c r="VGS236" s="77"/>
      <c r="VGT236" s="77"/>
      <c r="VGU236" s="77"/>
      <c r="VGV236" s="77"/>
      <c r="VGW236" s="77"/>
      <c r="VGX236" s="77"/>
      <c r="VGY236" s="77"/>
      <c r="VGZ236" s="77"/>
      <c r="VHA236" s="77"/>
      <c r="VHB236" s="77"/>
      <c r="VHC236" s="77"/>
      <c r="VHD236" s="77"/>
      <c r="VHE236" s="77"/>
      <c r="VHF236" s="77"/>
      <c r="VHG236" s="77"/>
      <c r="VHH236" s="77"/>
      <c r="VHI236" s="77"/>
      <c r="VHJ236" s="77"/>
      <c r="VHK236" s="77"/>
      <c r="VHL236" s="77"/>
      <c r="VHM236" s="77"/>
      <c r="VHN236" s="77"/>
      <c r="VHO236" s="77"/>
      <c r="VHP236" s="77"/>
      <c r="VHQ236" s="77"/>
      <c r="VHR236" s="77"/>
      <c r="VHS236" s="77"/>
      <c r="VHT236" s="77"/>
      <c r="VHU236" s="77"/>
      <c r="VHV236" s="77"/>
      <c r="VHW236" s="77"/>
      <c r="VHX236" s="77"/>
      <c r="VHY236" s="77"/>
      <c r="VHZ236" s="77"/>
      <c r="VIA236" s="77"/>
      <c r="VIB236" s="77"/>
      <c r="VIC236" s="77"/>
      <c r="VID236" s="77"/>
      <c r="VIE236" s="77"/>
      <c r="VIF236" s="77"/>
      <c r="VIG236" s="77"/>
      <c r="VIH236" s="77"/>
      <c r="VII236" s="77"/>
      <c r="VIJ236" s="77"/>
      <c r="VIK236" s="77"/>
      <c r="VIL236" s="77"/>
      <c r="VIM236" s="77"/>
      <c r="VIN236" s="77"/>
      <c r="VIO236" s="77"/>
      <c r="VIP236" s="77"/>
      <c r="VIQ236" s="77"/>
      <c r="VIR236" s="77"/>
      <c r="VIS236" s="77"/>
      <c r="VIT236" s="77"/>
      <c r="VIU236" s="77"/>
      <c r="VIV236" s="77"/>
      <c r="VIW236" s="77"/>
      <c r="VIX236" s="77"/>
      <c r="VIY236" s="77"/>
      <c r="VIZ236" s="77"/>
      <c r="VJA236" s="77"/>
      <c r="VJB236" s="77"/>
      <c r="VJC236" s="77"/>
      <c r="VJD236" s="77"/>
      <c r="VJE236" s="77"/>
      <c r="VJF236" s="77"/>
      <c r="VJG236" s="77"/>
      <c r="VJH236" s="77"/>
      <c r="VJI236" s="77"/>
      <c r="VJJ236" s="77"/>
      <c r="VJK236" s="77"/>
      <c r="VJL236" s="77"/>
      <c r="VJM236" s="77"/>
      <c r="VJN236" s="77"/>
      <c r="VJO236" s="77"/>
      <c r="VJP236" s="77"/>
      <c r="VJQ236" s="77"/>
      <c r="VJR236" s="77"/>
      <c r="VJS236" s="77"/>
      <c r="VJT236" s="77"/>
      <c r="VJU236" s="77"/>
      <c r="VJV236" s="77"/>
      <c r="VJW236" s="77"/>
      <c r="VJX236" s="77"/>
      <c r="VJY236" s="77"/>
      <c r="VJZ236" s="77"/>
      <c r="VKA236" s="77"/>
      <c r="VKB236" s="77"/>
      <c r="VKC236" s="77"/>
      <c r="VKD236" s="77"/>
      <c r="VKE236" s="77"/>
      <c r="VKF236" s="77"/>
      <c r="VKG236" s="77"/>
      <c r="VKH236" s="77"/>
      <c r="VKI236" s="77"/>
      <c r="VKJ236" s="77"/>
      <c r="VKK236" s="77"/>
      <c r="VKL236" s="77"/>
      <c r="VKM236" s="77"/>
      <c r="VKN236" s="77"/>
      <c r="VKO236" s="77"/>
      <c r="VKP236" s="77"/>
      <c r="VKQ236" s="77"/>
      <c r="VKR236" s="77"/>
      <c r="VKS236" s="77"/>
      <c r="VKT236" s="77"/>
      <c r="VKU236" s="77"/>
      <c r="VKV236" s="77"/>
      <c r="VKW236" s="77"/>
      <c r="VKX236" s="77"/>
      <c r="VKY236" s="77"/>
      <c r="VKZ236" s="77"/>
      <c r="VLA236" s="77"/>
      <c r="VLB236" s="77"/>
      <c r="VLC236" s="77"/>
      <c r="VLD236" s="77"/>
      <c r="VLE236" s="77"/>
      <c r="VLF236" s="77"/>
      <c r="VLG236" s="77"/>
      <c r="VLH236" s="77"/>
      <c r="VLI236" s="77"/>
      <c r="VLJ236" s="77"/>
      <c r="VLK236" s="77"/>
      <c r="VLL236" s="77"/>
      <c r="VLM236" s="77"/>
      <c r="VLN236" s="77"/>
      <c r="VLO236" s="77"/>
      <c r="VLP236" s="77"/>
      <c r="VLQ236" s="77"/>
      <c r="VLR236" s="77"/>
      <c r="VLS236" s="77"/>
      <c r="VLT236" s="77"/>
      <c r="VLU236" s="77"/>
      <c r="VLV236" s="77"/>
      <c r="VLW236" s="77"/>
      <c r="VLX236" s="77"/>
      <c r="VLY236" s="77"/>
      <c r="VLZ236" s="77"/>
      <c r="VMA236" s="77"/>
      <c r="VMB236" s="77"/>
      <c r="VMC236" s="77"/>
      <c r="VMD236" s="77"/>
      <c r="VME236" s="77"/>
      <c r="VMF236" s="77"/>
      <c r="VMG236" s="77"/>
      <c r="VMH236" s="77"/>
      <c r="VMI236" s="77"/>
      <c r="VMJ236" s="77"/>
      <c r="VMK236" s="77"/>
      <c r="VML236" s="77"/>
      <c r="VMM236" s="77"/>
      <c r="VMN236" s="77"/>
      <c r="VMO236" s="77"/>
      <c r="VMP236" s="77"/>
      <c r="VMQ236" s="77"/>
      <c r="VMR236" s="77"/>
      <c r="VMS236" s="77"/>
      <c r="VMT236" s="77"/>
      <c r="VMU236" s="77"/>
      <c r="VMV236" s="77"/>
      <c r="VMW236" s="77"/>
      <c r="VMX236" s="77"/>
      <c r="VMY236" s="77"/>
      <c r="VMZ236" s="77"/>
      <c r="VNA236" s="77"/>
      <c r="VNB236" s="77"/>
      <c r="VNC236" s="77"/>
      <c r="VND236" s="77"/>
      <c r="VNE236" s="77"/>
      <c r="VNF236" s="77"/>
      <c r="VNG236" s="77"/>
      <c r="VNH236" s="77"/>
      <c r="VNI236" s="77"/>
      <c r="VNJ236" s="77"/>
      <c r="VNK236" s="77"/>
      <c r="VNL236" s="77"/>
      <c r="VNM236" s="77"/>
      <c r="VNN236" s="77"/>
      <c r="VNO236" s="77"/>
      <c r="VNP236" s="77"/>
      <c r="VNQ236" s="77"/>
      <c r="VNR236" s="77"/>
      <c r="VNS236" s="77"/>
      <c r="VNT236" s="77"/>
      <c r="VNU236" s="77"/>
      <c r="VNV236" s="77"/>
      <c r="VNW236" s="77"/>
      <c r="VNX236" s="77"/>
      <c r="VNY236" s="77"/>
      <c r="VNZ236" s="77"/>
      <c r="VOA236" s="77"/>
      <c r="VOB236" s="77"/>
      <c r="VOC236" s="77"/>
      <c r="VOD236" s="77"/>
      <c r="VOE236" s="77"/>
      <c r="VOF236" s="77"/>
      <c r="VOG236" s="77"/>
      <c r="VOH236" s="77"/>
      <c r="VOI236" s="77"/>
      <c r="VOJ236" s="77"/>
      <c r="VOK236" s="77"/>
      <c r="VOL236" s="77"/>
      <c r="VOM236" s="77"/>
      <c r="VON236" s="77"/>
      <c r="VOO236" s="77"/>
      <c r="VOP236" s="77"/>
      <c r="VOQ236" s="77"/>
      <c r="VOR236" s="77"/>
      <c r="VOS236" s="77"/>
      <c r="VOT236" s="77"/>
      <c r="VOU236" s="77"/>
      <c r="VOV236" s="77"/>
      <c r="VOW236" s="77"/>
      <c r="VOX236" s="77"/>
      <c r="VOY236" s="77"/>
      <c r="VOZ236" s="77"/>
      <c r="VPA236" s="77"/>
      <c r="VPB236" s="77"/>
      <c r="VPC236" s="77"/>
      <c r="VPD236" s="77"/>
      <c r="VPE236" s="77"/>
      <c r="VPF236" s="77"/>
      <c r="VPG236" s="77"/>
      <c r="VPH236" s="77"/>
      <c r="VPI236" s="77"/>
      <c r="VPJ236" s="77"/>
      <c r="VPK236" s="77"/>
      <c r="VPL236" s="77"/>
      <c r="VPM236" s="77"/>
      <c r="VPN236" s="77"/>
      <c r="VPO236" s="77"/>
      <c r="VPP236" s="77"/>
      <c r="VPQ236" s="77"/>
      <c r="VPR236" s="77"/>
      <c r="VPS236" s="77"/>
      <c r="VPT236" s="77"/>
      <c r="VPU236" s="77"/>
      <c r="VPV236" s="77"/>
      <c r="VPW236" s="77"/>
      <c r="VPX236" s="77"/>
      <c r="VPY236" s="77"/>
      <c r="VPZ236" s="77"/>
      <c r="VQA236" s="77"/>
      <c r="VQB236" s="77"/>
      <c r="VQC236" s="77"/>
      <c r="VQD236" s="77"/>
      <c r="VQE236" s="77"/>
      <c r="VQF236" s="77"/>
      <c r="VQG236" s="77"/>
      <c r="VQH236" s="77"/>
      <c r="VQI236" s="77"/>
      <c r="VQJ236" s="77"/>
      <c r="VQK236" s="77"/>
      <c r="VQL236" s="77"/>
      <c r="VQM236" s="77"/>
      <c r="VQN236" s="77"/>
      <c r="VQO236" s="77"/>
      <c r="VQP236" s="77"/>
      <c r="VQQ236" s="77"/>
      <c r="VQR236" s="77"/>
      <c r="VQS236" s="77"/>
      <c r="VQT236" s="77"/>
      <c r="VQU236" s="77"/>
      <c r="VQV236" s="77"/>
      <c r="VQW236" s="77"/>
      <c r="VQX236" s="77"/>
      <c r="VQY236" s="77"/>
      <c r="VQZ236" s="77"/>
      <c r="VRA236" s="77"/>
      <c r="VRB236" s="77"/>
      <c r="VRC236" s="77"/>
      <c r="VRD236" s="77"/>
      <c r="VRE236" s="77"/>
      <c r="VRF236" s="77"/>
      <c r="VRG236" s="77"/>
      <c r="VRH236" s="77"/>
      <c r="VRI236" s="77"/>
      <c r="VRJ236" s="77"/>
      <c r="VRK236" s="77"/>
      <c r="VRL236" s="77"/>
      <c r="VRM236" s="77"/>
      <c r="VRN236" s="77"/>
      <c r="VRO236" s="77"/>
      <c r="VRP236" s="77"/>
      <c r="VRQ236" s="77"/>
      <c r="VRR236" s="77"/>
      <c r="VRS236" s="77"/>
      <c r="VRT236" s="77"/>
      <c r="VRU236" s="77"/>
      <c r="VRV236" s="77"/>
      <c r="VRW236" s="77"/>
      <c r="VRX236" s="77"/>
      <c r="VRY236" s="77"/>
      <c r="VRZ236" s="77"/>
      <c r="VSA236" s="77"/>
      <c r="VSB236" s="77"/>
      <c r="VSC236" s="77"/>
      <c r="VSD236" s="77"/>
      <c r="VSE236" s="77"/>
      <c r="VSF236" s="77"/>
      <c r="VSG236" s="77"/>
      <c r="VSH236" s="77"/>
      <c r="VSI236" s="77"/>
      <c r="VSJ236" s="77"/>
      <c r="VSK236" s="77"/>
      <c r="VSL236" s="77"/>
      <c r="VSM236" s="77"/>
      <c r="VSN236" s="77"/>
      <c r="VSO236" s="77"/>
      <c r="VSP236" s="77"/>
      <c r="VSQ236" s="77"/>
      <c r="VSR236" s="77"/>
      <c r="VSS236" s="77"/>
      <c r="VST236" s="77"/>
      <c r="VSU236" s="77"/>
      <c r="VSV236" s="77"/>
      <c r="VSW236" s="77"/>
      <c r="VSX236" s="77"/>
      <c r="VSY236" s="77"/>
      <c r="VSZ236" s="77"/>
      <c r="VTA236" s="77"/>
      <c r="VTB236" s="77"/>
      <c r="VTC236" s="77"/>
      <c r="VTD236" s="77"/>
      <c r="VTE236" s="77"/>
      <c r="VTF236" s="77"/>
      <c r="VTG236" s="77"/>
      <c r="VTH236" s="77"/>
      <c r="VTI236" s="77"/>
      <c r="VTJ236" s="77"/>
      <c r="VTK236" s="77"/>
      <c r="VTL236" s="77"/>
      <c r="VTM236" s="77"/>
      <c r="VTN236" s="77"/>
      <c r="VTO236" s="77"/>
      <c r="VTP236" s="77"/>
      <c r="VTQ236" s="77"/>
      <c r="VTR236" s="77"/>
      <c r="VTS236" s="77"/>
      <c r="VTT236" s="77"/>
      <c r="VTU236" s="77"/>
      <c r="VTV236" s="77"/>
      <c r="VTW236" s="77"/>
      <c r="VTX236" s="77"/>
      <c r="VTY236" s="77"/>
      <c r="VTZ236" s="77"/>
      <c r="VUA236" s="77"/>
      <c r="VUB236" s="77"/>
      <c r="VUC236" s="77"/>
      <c r="VUD236" s="77"/>
      <c r="VUE236" s="77"/>
      <c r="VUF236" s="77"/>
      <c r="VUG236" s="77"/>
      <c r="VUH236" s="77"/>
      <c r="VUI236" s="77"/>
      <c r="VUJ236" s="77"/>
      <c r="VUK236" s="77"/>
      <c r="VUL236" s="77"/>
      <c r="VUM236" s="77"/>
      <c r="VUN236" s="77"/>
      <c r="VUO236" s="77"/>
      <c r="VUP236" s="77"/>
      <c r="VUQ236" s="77"/>
      <c r="VUR236" s="77"/>
      <c r="VUS236" s="77"/>
      <c r="VUT236" s="77"/>
      <c r="VUU236" s="77"/>
      <c r="VUV236" s="77"/>
      <c r="VUW236" s="77"/>
      <c r="VUX236" s="77"/>
      <c r="VUY236" s="77"/>
      <c r="VUZ236" s="77"/>
      <c r="VVA236" s="77"/>
      <c r="VVB236" s="77"/>
      <c r="VVC236" s="77"/>
      <c r="VVD236" s="77"/>
      <c r="VVE236" s="77"/>
      <c r="VVF236" s="77"/>
      <c r="VVG236" s="77"/>
      <c r="VVH236" s="77"/>
      <c r="VVI236" s="77"/>
      <c r="VVJ236" s="77"/>
      <c r="VVK236" s="77"/>
      <c r="VVL236" s="77"/>
      <c r="VVM236" s="77"/>
      <c r="VVN236" s="77"/>
      <c r="VVO236" s="77"/>
      <c r="VVP236" s="77"/>
      <c r="VVQ236" s="77"/>
      <c r="VVR236" s="77"/>
      <c r="VVS236" s="77"/>
      <c r="VVT236" s="77"/>
      <c r="VVU236" s="77"/>
      <c r="VVV236" s="77"/>
      <c r="VVW236" s="77"/>
      <c r="VVX236" s="77"/>
      <c r="VVY236" s="77"/>
      <c r="VVZ236" s="77"/>
      <c r="VWA236" s="77"/>
      <c r="VWB236" s="77"/>
      <c r="VWC236" s="77"/>
      <c r="VWD236" s="77"/>
      <c r="VWE236" s="77"/>
      <c r="VWF236" s="77"/>
      <c r="VWG236" s="77"/>
      <c r="VWH236" s="77"/>
      <c r="VWI236" s="77"/>
      <c r="VWJ236" s="77"/>
      <c r="VWK236" s="77"/>
      <c r="VWL236" s="77"/>
      <c r="VWM236" s="77"/>
      <c r="VWN236" s="77"/>
      <c r="VWO236" s="77"/>
      <c r="VWP236" s="77"/>
      <c r="VWQ236" s="77"/>
      <c r="VWR236" s="77"/>
      <c r="VWS236" s="77"/>
      <c r="VWT236" s="77"/>
      <c r="VWU236" s="77"/>
      <c r="VWV236" s="77"/>
      <c r="VWW236" s="77"/>
      <c r="VWX236" s="77"/>
      <c r="VWY236" s="77"/>
      <c r="VWZ236" s="77"/>
      <c r="VXA236" s="77"/>
      <c r="VXB236" s="77"/>
      <c r="VXC236" s="77"/>
      <c r="VXD236" s="77"/>
      <c r="VXE236" s="77"/>
      <c r="VXF236" s="77"/>
      <c r="VXG236" s="77"/>
      <c r="VXH236" s="77"/>
      <c r="VXI236" s="77"/>
      <c r="VXJ236" s="77"/>
      <c r="VXK236" s="77"/>
      <c r="VXL236" s="77"/>
      <c r="VXM236" s="77"/>
      <c r="VXN236" s="77"/>
      <c r="VXO236" s="77"/>
      <c r="VXP236" s="77"/>
      <c r="VXQ236" s="77"/>
      <c r="VXR236" s="77"/>
      <c r="VXS236" s="77"/>
      <c r="VXT236" s="77"/>
      <c r="VXU236" s="77"/>
      <c r="VXV236" s="77"/>
      <c r="VXW236" s="77"/>
      <c r="VXX236" s="77"/>
      <c r="VXY236" s="77"/>
      <c r="VXZ236" s="77"/>
      <c r="VYA236" s="77"/>
      <c r="VYB236" s="77"/>
      <c r="VYC236" s="77"/>
      <c r="VYD236" s="77"/>
      <c r="VYE236" s="77"/>
      <c r="VYF236" s="77"/>
      <c r="VYG236" s="77"/>
      <c r="VYH236" s="77"/>
      <c r="VYI236" s="77"/>
      <c r="VYJ236" s="77"/>
      <c r="VYK236" s="77"/>
      <c r="VYL236" s="77"/>
      <c r="VYM236" s="77"/>
      <c r="VYN236" s="77"/>
      <c r="VYO236" s="77"/>
      <c r="VYP236" s="77"/>
      <c r="VYQ236" s="77"/>
      <c r="VYR236" s="77"/>
      <c r="VYS236" s="77"/>
      <c r="VYT236" s="77"/>
      <c r="VYU236" s="77"/>
      <c r="VYV236" s="77"/>
      <c r="VYW236" s="77"/>
      <c r="VYX236" s="77"/>
      <c r="VYY236" s="77"/>
      <c r="VYZ236" s="77"/>
      <c r="VZA236" s="77"/>
      <c r="VZB236" s="77"/>
      <c r="VZC236" s="77"/>
      <c r="VZD236" s="77"/>
      <c r="VZE236" s="77"/>
      <c r="VZF236" s="77"/>
      <c r="VZG236" s="77"/>
      <c r="VZH236" s="77"/>
      <c r="VZI236" s="77"/>
      <c r="VZJ236" s="77"/>
      <c r="VZK236" s="77"/>
      <c r="VZL236" s="77"/>
      <c r="VZM236" s="77"/>
      <c r="VZN236" s="77"/>
      <c r="VZO236" s="77"/>
      <c r="VZP236" s="77"/>
      <c r="VZQ236" s="77"/>
      <c r="VZR236" s="77"/>
      <c r="VZS236" s="77"/>
      <c r="VZT236" s="77"/>
      <c r="VZU236" s="77"/>
      <c r="VZV236" s="77"/>
      <c r="VZW236" s="77"/>
      <c r="VZX236" s="77"/>
      <c r="VZY236" s="77"/>
      <c r="VZZ236" s="77"/>
      <c r="WAA236" s="77"/>
      <c r="WAB236" s="77"/>
      <c r="WAC236" s="77"/>
      <c r="WAD236" s="77"/>
      <c r="WAE236" s="77"/>
      <c r="WAF236" s="77"/>
      <c r="WAG236" s="77"/>
      <c r="WAH236" s="77"/>
      <c r="WAI236" s="77"/>
      <c r="WAJ236" s="77"/>
      <c r="WAK236" s="77"/>
      <c r="WAL236" s="77"/>
      <c r="WAM236" s="77"/>
      <c r="WAN236" s="77"/>
      <c r="WAO236" s="77"/>
      <c r="WAP236" s="77"/>
      <c r="WAQ236" s="77"/>
      <c r="WAR236" s="77"/>
      <c r="WAS236" s="77"/>
      <c r="WAT236" s="77"/>
      <c r="WAU236" s="77"/>
      <c r="WAV236" s="77"/>
      <c r="WAW236" s="77"/>
      <c r="WAX236" s="77"/>
      <c r="WAY236" s="77"/>
      <c r="WAZ236" s="77"/>
      <c r="WBA236" s="77"/>
      <c r="WBB236" s="77"/>
      <c r="WBC236" s="77"/>
      <c r="WBD236" s="77"/>
      <c r="WBE236" s="77"/>
      <c r="WBF236" s="77"/>
      <c r="WBG236" s="77"/>
      <c r="WBH236" s="77"/>
      <c r="WBI236" s="77"/>
      <c r="WBJ236" s="77"/>
      <c r="WBK236" s="77"/>
      <c r="WBL236" s="77"/>
      <c r="WBM236" s="77"/>
      <c r="WBN236" s="77"/>
      <c r="WBO236" s="77"/>
      <c r="WBP236" s="77"/>
      <c r="WBQ236" s="77"/>
      <c r="WBR236" s="77"/>
      <c r="WBS236" s="77"/>
      <c r="WBT236" s="77"/>
      <c r="WBU236" s="77"/>
      <c r="WBV236" s="77"/>
      <c r="WBW236" s="77"/>
      <c r="WBX236" s="77"/>
      <c r="WBY236" s="77"/>
      <c r="WBZ236" s="77"/>
      <c r="WCA236" s="77"/>
      <c r="WCB236" s="77"/>
      <c r="WCC236" s="77"/>
      <c r="WCD236" s="77"/>
      <c r="WCE236" s="77"/>
      <c r="WCF236" s="77"/>
      <c r="WCG236" s="77"/>
      <c r="WCH236" s="77"/>
      <c r="WCI236" s="77"/>
      <c r="WCJ236" s="77"/>
      <c r="WCK236" s="77"/>
      <c r="WCL236" s="77"/>
      <c r="WCM236" s="77"/>
      <c r="WCN236" s="77"/>
      <c r="WCO236" s="77"/>
      <c r="WCP236" s="77"/>
      <c r="WCQ236" s="77"/>
      <c r="WCR236" s="77"/>
      <c r="WCS236" s="77"/>
      <c r="WCT236" s="77"/>
      <c r="WCU236" s="77"/>
      <c r="WCV236" s="77"/>
      <c r="WCW236" s="77"/>
      <c r="WCX236" s="77"/>
      <c r="WCY236" s="77"/>
      <c r="WCZ236" s="77"/>
      <c r="WDA236" s="77"/>
      <c r="WDB236" s="77"/>
      <c r="WDC236" s="77"/>
      <c r="WDD236" s="77"/>
      <c r="WDE236" s="77"/>
      <c r="WDF236" s="77"/>
      <c r="WDG236" s="77"/>
      <c r="WDH236" s="77"/>
      <c r="WDI236" s="77"/>
      <c r="WDJ236" s="77"/>
      <c r="WDK236" s="77"/>
      <c r="WDL236" s="77"/>
      <c r="WDM236" s="77"/>
      <c r="WDN236" s="77"/>
      <c r="WDO236" s="77"/>
      <c r="WDP236" s="77"/>
      <c r="WDQ236" s="77"/>
      <c r="WDR236" s="77"/>
      <c r="WDS236" s="77"/>
      <c r="WDT236" s="77"/>
      <c r="WDU236" s="77"/>
      <c r="WDV236" s="77"/>
      <c r="WDW236" s="77"/>
      <c r="WDX236" s="77"/>
      <c r="WDY236" s="77"/>
      <c r="WDZ236" s="77"/>
      <c r="WEA236" s="77"/>
      <c r="WEB236" s="77"/>
      <c r="WEC236" s="77"/>
      <c r="WED236" s="77"/>
      <c r="WEE236" s="77"/>
      <c r="WEF236" s="77"/>
      <c r="WEG236" s="77"/>
      <c r="WEH236" s="77"/>
      <c r="WEI236" s="77"/>
      <c r="WEJ236" s="77"/>
      <c r="WEK236" s="77"/>
      <c r="WEL236" s="77"/>
      <c r="WEM236" s="77"/>
      <c r="WEN236" s="77"/>
      <c r="WEO236" s="77"/>
      <c r="WEP236" s="77"/>
      <c r="WEQ236" s="77"/>
      <c r="WER236" s="77"/>
      <c r="WES236" s="77"/>
      <c r="WET236" s="77"/>
      <c r="WEU236" s="77"/>
      <c r="WEV236" s="77"/>
      <c r="WEW236" s="77"/>
      <c r="WEX236" s="77"/>
      <c r="WEY236" s="77"/>
      <c r="WEZ236" s="77"/>
      <c r="WFA236" s="77"/>
      <c r="WFB236" s="77"/>
      <c r="WFC236" s="77"/>
      <c r="WFD236" s="77"/>
      <c r="WFE236" s="77"/>
      <c r="WFF236" s="77"/>
      <c r="WFG236" s="77"/>
      <c r="WFH236" s="77"/>
      <c r="WFI236" s="77"/>
      <c r="WFJ236" s="77"/>
      <c r="WFK236" s="77"/>
      <c r="WFL236" s="77"/>
      <c r="WFM236" s="77"/>
      <c r="WFN236" s="77"/>
      <c r="WFO236" s="77"/>
      <c r="WFP236" s="77"/>
      <c r="WFQ236" s="77"/>
      <c r="WFR236" s="77"/>
      <c r="WFS236" s="77"/>
      <c r="WFT236" s="77"/>
      <c r="WFU236" s="77"/>
      <c r="WFV236" s="77"/>
      <c r="WFW236" s="77"/>
      <c r="WFX236" s="77"/>
      <c r="WFY236" s="77"/>
      <c r="WFZ236" s="77"/>
      <c r="WGA236" s="77"/>
      <c r="WGB236" s="77"/>
      <c r="WGC236" s="77"/>
      <c r="WGD236" s="77"/>
      <c r="WGE236" s="77"/>
      <c r="WGF236" s="77"/>
      <c r="WGG236" s="77"/>
      <c r="WGH236" s="77"/>
      <c r="WGI236" s="77"/>
      <c r="WGJ236" s="77"/>
      <c r="WGK236" s="77"/>
      <c r="WGL236" s="77"/>
      <c r="WGM236" s="77"/>
      <c r="WGN236" s="77"/>
      <c r="WGO236" s="77"/>
      <c r="WGP236" s="77"/>
      <c r="WGQ236" s="77"/>
      <c r="WGR236" s="77"/>
      <c r="WGS236" s="77"/>
      <c r="WGT236" s="77"/>
      <c r="WGU236" s="77"/>
      <c r="WGV236" s="77"/>
      <c r="WGW236" s="77"/>
      <c r="WGX236" s="77"/>
      <c r="WGY236" s="77"/>
      <c r="WGZ236" s="77"/>
      <c r="WHA236" s="77"/>
      <c r="WHB236" s="77"/>
      <c r="WHC236" s="77"/>
      <c r="WHD236" s="77"/>
      <c r="WHE236" s="77"/>
      <c r="WHF236" s="77"/>
      <c r="WHG236" s="77"/>
      <c r="WHH236" s="77"/>
      <c r="WHI236" s="77"/>
      <c r="WHJ236" s="77"/>
      <c r="WHK236" s="77"/>
      <c r="WHL236" s="77"/>
      <c r="WHM236" s="77"/>
      <c r="WHN236" s="77"/>
      <c r="WHO236" s="77"/>
      <c r="WHP236" s="77"/>
      <c r="WHQ236" s="77"/>
      <c r="WHR236" s="77"/>
      <c r="WHS236" s="77"/>
      <c r="WHT236" s="77"/>
      <c r="WHU236" s="77"/>
      <c r="WHV236" s="77"/>
      <c r="WHW236" s="77"/>
      <c r="WHX236" s="77"/>
      <c r="WHY236" s="77"/>
      <c r="WHZ236" s="77"/>
      <c r="WIA236" s="77"/>
      <c r="WIB236" s="77"/>
      <c r="WIC236" s="77"/>
      <c r="WID236" s="77"/>
      <c r="WIE236" s="77"/>
      <c r="WIF236" s="77"/>
      <c r="WIG236" s="77"/>
      <c r="WIH236" s="77"/>
      <c r="WII236" s="77"/>
      <c r="WIJ236" s="77"/>
      <c r="WIK236" s="77"/>
      <c r="WIL236" s="77"/>
      <c r="WIM236" s="77"/>
      <c r="WIN236" s="77"/>
      <c r="WIO236" s="77"/>
      <c r="WIP236" s="77"/>
      <c r="WIQ236" s="77"/>
      <c r="WIR236" s="77"/>
      <c r="WIS236" s="77"/>
      <c r="WIT236" s="77"/>
      <c r="WIU236" s="77"/>
      <c r="WIV236" s="77"/>
      <c r="WIW236" s="77"/>
      <c r="WIX236" s="77"/>
      <c r="WIY236" s="77"/>
      <c r="WIZ236" s="77"/>
      <c r="WJA236" s="77"/>
      <c r="WJB236" s="77"/>
      <c r="WJC236" s="77"/>
      <c r="WJD236" s="77"/>
      <c r="WJE236" s="77"/>
      <c r="WJF236" s="77"/>
      <c r="WJG236" s="77"/>
      <c r="WJH236" s="77"/>
      <c r="WJI236" s="77"/>
      <c r="WJJ236" s="77"/>
      <c r="WJK236" s="77"/>
      <c r="WJL236" s="77"/>
      <c r="WJM236" s="77"/>
      <c r="WJN236" s="77"/>
      <c r="WJO236" s="77"/>
      <c r="WJP236" s="77"/>
      <c r="WJQ236" s="77"/>
      <c r="WJR236" s="77"/>
      <c r="WJS236" s="77"/>
      <c r="WJT236" s="77"/>
      <c r="WJU236" s="77"/>
      <c r="WJV236" s="77"/>
      <c r="WJW236" s="77"/>
      <c r="WJX236" s="77"/>
      <c r="WJY236" s="77"/>
      <c r="WJZ236" s="77"/>
      <c r="WKA236" s="77"/>
      <c r="WKB236" s="77"/>
      <c r="WKC236" s="77"/>
      <c r="WKD236" s="77"/>
      <c r="WKE236" s="77"/>
      <c r="WKF236" s="77"/>
      <c r="WKG236" s="77"/>
      <c r="WKH236" s="77"/>
      <c r="WKI236" s="77"/>
      <c r="WKJ236" s="77"/>
      <c r="WKK236" s="77"/>
      <c r="WKL236" s="77"/>
      <c r="WKM236" s="77"/>
      <c r="WKN236" s="77"/>
      <c r="WKO236" s="77"/>
      <c r="WKP236" s="77"/>
      <c r="WKQ236" s="77"/>
      <c r="WKR236" s="77"/>
      <c r="WKS236" s="77"/>
      <c r="WKT236" s="77"/>
      <c r="WKU236" s="77"/>
      <c r="WKV236" s="77"/>
      <c r="WKW236" s="77"/>
      <c r="WKX236" s="77"/>
      <c r="WKY236" s="77"/>
      <c r="WKZ236" s="77"/>
      <c r="WLA236" s="77"/>
      <c r="WLB236" s="77"/>
      <c r="WLC236" s="77"/>
      <c r="WLD236" s="77"/>
      <c r="WLE236" s="77"/>
      <c r="WLF236" s="77"/>
      <c r="WLG236" s="77"/>
      <c r="WLH236" s="77"/>
      <c r="WLI236" s="77"/>
      <c r="WLJ236" s="77"/>
      <c r="WLK236" s="77"/>
      <c r="WLL236" s="77"/>
      <c r="WLM236" s="77"/>
      <c r="WLN236" s="77"/>
      <c r="WLO236" s="77"/>
      <c r="WLP236" s="77"/>
      <c r="WLQ236" s="77"/>
      <c r="WLR236" s="77"/>
      <c r="WLS236" s="77"/>
      <c r="WLT236" s="77"/>
      <c r="WLU236" s="77"/>
      <c r="WLV236" s="77"/>
      <c r="WLW236" s="77"/>
      <c r="WLX236" s="77"/>
      <c r="WLY236" s="77"/>
      <c r="WLZ236" s="77"/>
      <c r="WMA236" s="77"/>
      <c r="WMB236" s="77"/>
      <c r="WMC236" s="77"/>
      <c r="WMD236" s="77"/>
      <c r="WME236" s="77"/>
      <c r="WMF236" s="77"/>
      <c r="WMG236" s="77"/>
      <c r="WMH236" s="77"/>
      <c r="WMI236" s="77"/>
      <c r="WMJ236" s="77"/>
      <c r="WMK236" s="77"/>
      <c r="WML236" s="77"/>
      <c r="WMM236" s="77"/>
      <c r="WMN236" s="77"/>
      <c r="WMO236" s="77"/>
      <c r="WMP236" s="77"/>
      <c r="WMQ236" s="77"/>
      <c r="WMR236" s="77"/>
      <c r="WMS236" s="77"/>
      <c r="WMT236" s="77"/>
      <c r="WMU236" s="77"/>
      <c r="WMV236" s="77"/>
      <c r="WMW236" s="77"/>
      <c r="WMX236" s="77"/>
      <c r="WMY236" s="77"/>
      <c r="WMZ236" s="77"/>
      <c r="WNA236" s="77"/>
      <c r="WNB236" s="77"/>
      <c r="WNC236" s="77"/>
      <c r="WND236" s="77"/>
      <c r="WNE236" s="77"/>
      <c r="WNF236" s="77"/>
      <c r="WNG236" s="77"/>
      <c r="WNH236" s="77"/>
      <c r="WNI236" s="77"/>
      <c r="WNJ236" s="77"/>
      <c r="WNK236" s="77"/>
      <c r="WNL236" s="77"/>
      <c r="WNM236" s="77"/>
      <c r="WNN236" s="77"/>
      <c r="WNO236" s="77"/>
      <c r="WNP236" s="77"/>
      <c r="WNQ236" s="77"/>
      <c r="WNR236" s="77"/>
      <c r="WNS236" s="77"/>
      <c r="WNT236" s="77"/>
      <c r="WNU236" s="77"/>
      <c r="WNV236" s="77"/>
      <c r="WNW236" s="77"/>
      <c r="WNX236" s="77"/>
      <c r="WNY236" s="77"/>
      <c r="WNZ236" s="77"/>
      <c r="WOA236" s="77"/>
      <c r="WOB236" s="77"/>
      <c r="WOC236" s="77"/>
      <c r="WOD236" s="77"/>
      <c r="WOE236" s="77"/>
      <c r="WOF236" s="77"/>
      <c r="WOG236" s="77"/>
      <c r="WOH236" s="77"/>
      <c r="WOI236" s="77"/>
      <c r="WOJ236" s="77"/>
      <c r="WOK236" s="77"/>
      <c r="WOL236" s="77"/>
      <c r="WOM236" s="77"/>
      <c r="WON236" s="77"/>
      <c r="WOO236" s="77"/>
      <c r="WOP236" s="77"/>
      <c r="WOQ236" s="77"/>
      <c r="WOR236" s="77"/>
      <c r="WOS236" s="77"/>
      <c r="WOT236" s="77"/>
      <c r="WOU236" s="77"/>
      <c r="WOV236" s="77"/>
      <c r="WOW236" s="77"/>
      <c r="WOX236" s="77"/>
      <c r="WOY236" s="77"/>
      <c r="WOZ236" s="77"/>
      <c r="WPA236" s="77"/>
      <c r="WPB236" s="77"/>
      <c r="WPC236" s="77"/>
      <c r="WPD236" s="77"/>
      <c r="WPE236" s="77"/>
      <c r="WPF236" s="77"/>
      <c r="WPG236" s="77"/>
      <c r="WPH236" s="77"/>
      <c r="WPI236" s="77"/>
      <c r="WPJ236" s="77"/>
      <c r="WPK236" s="77"/>
      <c r="WPL236" s="77"/>
      <c r="WPM236" s="77"/>
      <c r="WPN236" s="77"/>
      <c r="WPO236" s="77"/>
      <c r="WPP236" s="77"/>
      <c r="WPQ236" s="77"/>
      <c r="WPR236" s="77"/>
      <c r="WPS236" s="77"/>
      <c r="WPT236" s="77"/>
      <c r="WPU236" s="77"/>
      <c r="WPV236" s="77"/>
      <c r="WPW236" s="77"/>
      <c r="WPX236" s="77"/>
      <c r="WPY236" s="77"/>
      <c r="WPZ236" s="77"/>
      <c r="WQA236" s="77"/>
      <c r="WQB236" s="77"/>
      <c r="WQC236" s="77"/>
      <c r="WQD236" s="77"/>
      <c r="WQE236" s="77"/>
      <c r="WQF236" s="77"/>
      <c r="WQG236" s="77"/>
      <c r="WQH236" s="77"/>
      <c r="WQI236" s="77"/>
      <c r="WQJ236" s="77"/>
      <c r="WQK236" s="77"/>
      <c r="WQL236" s="77"/>
      <c r="WQM236" s="77"/>
      <c r="WQN236" s="77"/>
      <c r="WQO236" s="77"/>
      <c r="WQP236" s="77"/>
      <c r="WQQ236" s="77"/>
      <c r="WQR236" s="77"/>
      <c r="WQS236" s="77"/>
      <c r="WQT236" s="77"/>
      <c r="WQU236" s="77"/>
      <c r="WQV236" s="77"/>
      <c r="WQW236" s="77"/>
      <c r="WQX236" s="77"/>
      <c r="WQY236" s="77"/>
      <c r="WQZ236" s="77"/>
      <c r="WRA236" s="77"/>
      <c r="WRB236" s="77"/>
      <c r="WRC236" s="77"/>
      <c r="WRD236" s="77"/>
      <c r="WRE236" s="77"/>
      <c r="WRF236" s="77"/>
      <c r="WRG236" s="77"/>
      <c r="WRH236" s="77"/>
      <c r="WRI236" s="77"/>
      <c r="WRJ236" s="77"/>
      <c r="WRK236" s="77"/>
      <c r="WRL236" s="77"/>
      <c r="WRM236" s="77"/>
      <c r="WRN236" s="77"/>
      <c r="WRO236" s="77"/>
      <c r="WRP236" s="77"/>
      <c r="WRQ236" s="77"/>
      <c r="WRR236" s="77"/>
      <c r="WRS236" s="77"/>
      <c r="WRT236" s="77"/>
      <c r="WRU236" s="77"/>
      <c r="WRV236" s="77"/>
      <c r="WRW236" s="77"/>
      <c r="WRX236" s="77"/>
      <c r="WRY236" s="77"/>
      <c r="WRZ236" s="77"/>
      <c r="WSA236" s="77"/>
      <c r="WSB236" s="77"/>
      <c r="WSC236" s="77"/>
      <c r="WSD236" s="77"/>
      <c r="WSE236" s="77"/>
      <c r="WSF236" s="77"/>
      <c r="WSG236" s="77"/>
      <c r="WSH236" s="77"/>
      <c r="WSI236" s="77"/>
      <c r="WSJ236" s="77"/>
      <c r="WSK236" s="77"/>
      <c r="WSL236" s="77"/>
      <c r="WSM236" s="77"/>
      <c r="WSN236" s="77"/>
      <c r="WSO236" s="77"/>
      <c r="WSP236" s="77"/>
      <c r="WSQ236" s="77"/>
      <c r="WSR236" s="77"/>
      <c r="WSS236" s="77"/>
      <c r="WST236" s="77"/>
      <c r="WSU236" s="77"/>
      <c r="WSV236" s="77"/>
      <c r="WSW236" s="77"/>
      <c r="WSX236" s="77"/>
      <c r="WSY236" s="77"/>
      <c r="WSZ236" s="77"/>
      <c r="WTA236" s="77"/>
      <c r="WTB236" s="77"/>
      <c r="WTC236" s="77"/>
      <c r="WTD236" s="77"/>
      <c r="WTE236" s="77"/>
      <c r="WTF236" s="77"/>
      <c r="WTG236" s="77"/>
      <c r="WTH236" s="77"/>
      <c r="WTI236" s="77"/>
      <c r="WTJ236" s="77"/>
      <c r="WTK236" s="77"/>
      <c r="WTL236" s="77"/>
      <c r="WTM236" s="77"/>
      <c r="WTN236" s="77"/>
      <c r="WTO236" s="77"/>
      <c r="WTP236" s="77"/>
      <c r="WTQ236" s="77"/>
      <c r="WTR236" s="77"/>
      <c r="WTS236" s="77"/>
      <c r="WTT236" s="77"/>
      <c r="WTU236" s="77"/>
      <c r="WTV236" s="77"/>
      <c r="WTW236" s="77"/>
      <c r="WTX236" s="77"/>
      <c r="WTY236" s="77"/>
      <c r="WTZ236" s="77"/>
      <c r="WUA236" s="77"/>
      <c r="WUB236" s="77"/>
      <c r="WUC236" s="77"/>
      <c r="WUD236" s="77"/>
      <c r="WUE236" s="77"/>
      <c r="WUF236" s="77"/>
      <c r="WUG236" s="77"/>
      <c r="WUH236" s="77"/>
      <c r="WUI236" s="77"/>
      <c r="WUJ236" s="77"/>
      <c r="WUK236" s="77"/>
      <c r="WUL236" s="77"/>
      <c r="WUM236" s="77"/>
      <c r="WUN236" s="77"/>
      <c r="WUO236" s="77"/>
      <c r="WUP236" s="77"/>
      <c r="WUQ236" s="77"/>
      <c r="WUR236" s="77"/>
      <c r="WUS236" s="77"/>
      <c r="WUT236" s="77"/>
      <c r="WUU236" s="77"/>
      <c r="WUV236" s="77"/>
      <c r="WUW236" s="77"/>
      <c r="WUX236" s="77"/>
      <c r="WUY236" s="77"/>
      <c r="WUZ236" s="77"/>
      <c r="WVA236" s="77"/>
      <c r="WVB236" s="77"/>
      <c r="WVC236" s="77"/>
      <c r="WVD236" s="77"/>
      <c r="WVE236" s="77"/>
      <c r="WVF236" s="77"/>
      <c r="WVG236" s="77"/>
      <c r="WVH236" s="77"/>
      <c r="WVI236" s="77"/>
      <c r="WVJ236" s="77"/>
      <c r="WVK236" s="77"/>
      <c r="WVL236" s="77"/>
      <c r="WVM236" s="77"/>
      <c r="WVN236" s="77"/>
      <c r="WVO236" s="77"/>
      <c r="WVP236" s="77"/>
      <c r="WVQ236" s="77"/>
      <c r="WVR236" s="77"/>
      <c r="WVS236" s="77"/>
      <c r="WVT236" s="77"/>
      <c r="WVU236" s="77"/>
      <c r="WVV236" s="77"/>
      <c r="WVW236" s="77"/>
      <c r="WVX236" s="77"/>
      <c r="WVY236" s="77"/>
      <c r="WVZ236" s="77"/>
      <c r="WWA236" s="77"/>
      <c r="WWB236" s="77"/>
      <c r="WWC236" s="77"/>
      <c r="WWD236" s="77"/>
      <c r="WWE236" s="77"/>
      <c r="WWF236" s="77"/>
      <c r="WWG236" s="77"/>
      <c r="WWH236" s="77"/>
      <c r="WWI236" s="77"/>
      <c r="WWJ236" s="77"/>
      <c r="WWK236" s="77"/>
      <c r="WWL236" s="77"/>
      <c r="WWM236" s="77"/>
      <c r="WWN236" s="77"/>
      <c r="WWO236" s="77"/>
      <c r="WWP236" s="77"/>
      <c r="WWQ236" s="77"/>
      <c r="WWR236" s="77"/>
      <c r="WWS236" s="77"/>
      <c r="WWT236" s="77"/>
      <c r="WWU236" s="77"/>
      <c r="WWV236" s="77"/>
      <c r="WWW236" s="77"/>
      <c r="WWX236" s="77"/>
      <c r="WWY236" s="77"/>
      <c r="WWZ236" s="77"/>
      <c r="WXA236" s="77"/>
      <c r="WXB236" s="77"/>
      <c r="WXC236" s="77"/>
      <c r="WXD236" s="77"/>
      <c r="WXE236" s="77"/>
      <c r="WXF236" s="77"/>
      <c r="WXG236" s="77"/>
      <c r="WXH236" s="77"/>
      <c r="WXI236" s="77"/>
      <c r="WXJ236" s="77"/>
      <c r="WXK236" s="77"/>
      <c r="WXL236" s="77"/>
      <c r="WXM236" s="77"/>
      <c r="WXN236" s="77"/>
      <c r="WXO236" s="77"/>
      <c r="WXP236" s="77"/>
      <c r="WXQ236" s="77"/>
      <c r="WXR236" s="77"/>
      <c r="WXS236" s="77"/>
      <c r="WXT236" s="77"/>
      <c r="WXU236" s="77"/>
      <c r="WXV236" s="77"/>
      <c r="WXW236" s="77"/>
      <c r="WXX236" s="77"/>
      <c r="WXY236" s="77"/>
      <c r="WXZ236" s="77"/>
      <c r="WYA236" s="77"/>
      <c r="WYB236" s="77"/>
      <c r="WYC236" s="77"/>
      <c r="WYD236" s="77"/>
      <c r="WYE236" s="77"/>
      <c r="WYF236" s="77"/>
      <c r="WYG236" s="77"/>
      <c r="WYH236" s="77"/>
      <c r="WYI236" s="77"/>
      <c r="WYJ236" s="77"/>
      <c r="WYK236" s="77"/>
      <c r="WYL236" s="77"/>
      <c r="WYM236" s="77"/>
      <c r="WYN236" s="77"/>
      <c r="WYO236" s="77"/>
      <c r="WYP236" s="77"/>
      <c r="WYQ236" s="77"/>
      <c r="WYR236" s="77"/>
      <c r="WYS236" s="77"/>
      <c r="WYT236" s="77"/>
      <c r="WYU236" s="77"/>
      <c r="WYV236" s="77"/>
      <c r="WYW236" s="77"/>
      <c r="WYX236" s="77"/>
      <c r="WYY236" s="77"/>
      <c r="WYZ236" s="77"/>
      <c r="WZA236" s="77"/>
      <c r="WZB236" s="77"/>
      <c r="WZC236" s="77"/>
      <c r="WZD236" s="77"/>
      <c r="WZE236" s="77"/>
      <c r="WZF236" s="77"/>
      <c r="WZG236" s="77"/>
      <c r="WZH236" s="77"/>
      <c r="WZI236" s="77"/>
      <c r="WZJ236" s="77"/>
      <c r="WZK236" s="77"/>
      <c r="WZL236" s="77"/>
      <c r="WZM236" s="77"/>
      <c r="WZN236" s="77"/>
      <c r="WZO236" s="77"/>
      <c r="WZP236" s="77"/>
      <c r="WZQ236" s="77"/>
      <c r="WZR236" s="77"/>
      <c r="WZS236" s="77"/>
      <c r="WZT236" s="77"/>
      <c r="WZU236" s="77"/>
      <c r="WZV236" s="77"/>
      <c r="WZW236" s="77"/>
      <c r="WZX236" s="77"/>
      <c r="WZY236" s="77"/>
      <c r="WZZ236" s="77"/>
      <c r="XAA236" s="77"/>
      <c r="XAB236" s="77"/>
      <c r="XAC236" s="77"/>
      <c r="XAD236" s="77"/>
      <c r="XAE236" s="77"/>
      <c r="XAF236" s="77"/>
      <c r="XAG236" s="77"/>
      <c r="XAH236" s="77"/>
      <c r="XAI236" s="77"/>
      <c r="XAJ236" s="77"/>
      <c r="XAK236" s="77"/>
      <c r="XAL236" s="77"/>
      <c r="XAM236" s="77"/>
      <c r="XAN236" s="77"/>
      <c r="XAO236" s="77"/>
      <c r="XAP236" s="77"/>
      <c r="XAQ236" s="77"/>
      <c r="XAR236" s="77"/>
      <c r="XAS236" s="77"/>
      <c r="XAT236" s="77"/>
      <c r="XAU236" s="77"/>
      <c r="XAV236" s="77"/>
      <c r="XAW236" s="77"/>
      <c r="XAX236" s="77"/>
      <c r="XAY236" s="77"/>
      <c r="XAZ236" s="77"/>
      <c r="XBA236" s="77"/>
      <c r="XBB236" s="77"/>
      <c r="XBC236" s="77"/>
      <c r="XBD236" s="77"/>
      <c r="XBE236" s="77"/>
      <c r="XBF236" s="77"/>
      <c r="XBG236" s="77"/>
      <c r="XBH236" s="77"/>
      <c r="XBI236" s="77"/>
      <c r="XBJ236" s="77"/>
      <c r="XBK236" s="77"/>
      <c r="XBL236" s="77"/>
      <c r="XBM236" s="77"/>
      <c r="XBN236" s="77"/>
      <c r="XBO236" s="77"/>
      <c r="XBP236" s="77"/>
      <c r="XBQ236" s="77"/>
      <c r="XBR236" s="77"/>
      <c r="XBS236" s="77"/>
      <c r="XBT236" s="77"/>
      <c r="XBU236" s="77"/>
      <c r="XBV236" s="77"/>
      <c r="XBW236" s="77"/>
      <c r="XBX236" s="77"/>
      <c r="XBY236" s="77"/>
      <c r="XBZ236" s="77"/>
      <c r="XCA236" s="77"/>
      <c r="XCB236" s="77"/>
      <c r="XCC236" s="77"/>
      <c r="XCD236" s="77"/>
      <c r="XCE236" s="77"/>
      <c r="XCF236" s="77"/>
      <c r="XCG236" s="77"/>
      <c r="XCH236" s="77"/>
      <c r="XCI236" s="77"/>
      <c r="XCJ236" s="77"/>
      <c r="XCK236" s="77"/>
      <c r="XCL236" s="77"/>
      <c r="XCM236" s="77"/>
      <c r="XCN236" s="77"/>
      <c r="XCO236" s="77"/>
      <c r="XCP236" s="77"/>
      <c r="XCQ236" s="77"/>
      <c r="XCR236" s="77"/>
      <c r="XCS236" s="77"/>
      <c r="XCT236" s="77"/>
      <c r="XCU236" s="77"/>
      <c r="XCV236" s="77"/>
      <c r="XCW236" s="77"/>
      <c r="XCX236" s="77"/>
      <c r="XCY236" s="77"/>
      <c r="XCZ236" s="77"/>
      <c r="XDA236" s="77"/>
      <c r="XDB236" s="77"/>
      <c r="XDC236" s="77"/>
      <c r="XDD236" s="77"/>
      <c r="XDE236" s="77"/>
      <c r="XDF236" s="77"/>
      <c r="XDG236" s="77"/>
      <c r="XDH236" s="77"/>
      <c r="XDI236" s="77"/>
      <c r="XDJ236" s="77"/>
      <c r="XDK236" s="77"/>
      <c r="XDL236" s="77"/>
      <c r="XDM236" s="77"/>
      <c r="XDN236" s="77"/>
      <c r="XDO236" s="77"/>
      <c r="XDP236" s="77"/>
      <c r="XDQ236" s="77"/>
      <c r="XDR236" s="77"/>
      <c r="XDS236" s="77"/>
      <c r="XDT236" s="77"/>
      <c r="XDU236" s="77"/>
      <c r="XDV236" s="77"/>
      <c r="XDW236" s="77"/>
      <c r="XDX236" s="77"/>
      <c r="XDY236" s="77"/>
      <c r="XDZ236" s="77"/>
      <c r="XEA236" s="77"/>
      <c r="XEB236" s="77"/>
      <c r="XEC236" s="77"/>
      <c r="XED236" s="77"/>
      <c r="XEE236" s="77"/>
      <c r="XEF236" s="77"/>
      <c r="XEG236" s="77"/>
      <c r="XEH236" s="77"/>
      <c r="XEI236" s="77"/>
      <c r="XEJ236" s="77"/>
      <c r="XEK236" s="77"/>
      <c r="XEL236" s="77"/>
      <c r="XEM236" s="77"/>
      <c r="XEN236" s="77"/>
      <c r="XEO236" s="77"/>
      <c r="XEP236" s="77"/>
      <c r="XEQ236" s="77"/>
      <c r="XER236" s="77"/>
      <c r="XES236" s="77"/>
      <c r="XET236" s="77"/>
      <c r="XEU236" s="77"/>
      <c r="XEV236" s="77"/>
      <c r="XEW236" s="77"/>
      <c r="XEX236" s="77"/>
      <c r="XEY236" s="77"/>
      <c r="XEZ236" s="77"/>
      <c r="XFA236" s="77"/>
      <c r="XFB236" s="77"/>
    </row>
    <row r="237" spans="1:16382" ht="27" customHeight="1">
      <c r="C237" s="65" t="s">
        <v>149</v>
      </c>
      <c r="D237" s="56"/>
      <c r="E237" s="44"/>
      <c r="F237" s="43"/>
      <c r="G237" s="43"/>
      <c r="H237" s="43"/>
      <c r="I237" s="43"/>
      <c r="J237" s="720"/>
    </row>
    <row r="238" spans="1:16382" ht="27" customHeight="1">
      <c r="C238" s="73" t="s">
        <v>150</v>
      </c>
      <c r="D238" s="56"/>
      <c r="E238" s="44"/>
      <c r="F238" s="43"/>
      <c r="G238" s="43"/>
      <c r="H238" s="43"/>
      <c r="I238" s="43"/>
      <c r="J238" s="720"/>
    </row>
    <row r="239" spans="1:16382" ht="27" customHeight="1">
      <c r="C239" s="73" t="s">
        <v>151</v>
      </c>
      <c r="D239" s="56"/>
      <c r="E239" s="44"/>
      <c r="F239" s="43"/>
      <c r="G239" s="43"/>
      <c r="H239" s="43"/>
      <c r="I239" s="43"/>
      <c r="J239" s="720"/>
    </row>
    <row r="240" spans="1:16382" ht="27" customHeight="1">
      <c r="C240" s="73" t="s">
        <v>152</v>
      </c>
      <c r="D240" s="56"/>
      <c r="E240" s="44"/>
      <c r="F240" s="43"/>
      <c r="G240" s="43"/>
      <c r="H240" s="43"/>
      <c r="I240" s="43"/>
      <c r="J240" s="720"/>
    </row>
    <row r="241" spans="3:10" ht="27" customHeight="1">
      <c r="C241" s="65" t="s">
        <v>153</v>
      </c>
      <c r="D241" s="56"/>
      <c r="E241" s="44"/>
      <c r="F241" s="43"/>
      <c r="G241" s="43"/>
      <c r="H241" s="43"/>
      <c r="I241" s="43"/>
      <c r="J241" s="720"/>
    </row>
    <row r="242" spans="3:10" ht="27" customHeight="1">
      <c r="C242" s="46"/>
      <c r="D242" s="57"/>
      <c r="E242" s="48"/>
      <c r="F242" s="47"/>
      <c r="G242" s="47"/>
      <c r="H242" s="47"/>
      <c r="I242" s="47"/>
      <c r="J242" s="721"/>
    </row>
    <row r="243" spans="3:10" ht="27" customHeight="1" thickBot="1">
      <c r="C243" s="115"/>
      <c r="D243" s="112"/>
    </row>
    <row r="244" spans="3:10" ht="55" customHeight="1">
      <c r="C244" s="151"/>
      <c r="D244" s="152" t="s">
        <v>78</v>
      </c>
      <c r="E244" s="153" t="s">
        <v>906</v>
      </c>
      <c r="F244" s="153" t="s">
        <v>48</v>
      </c>
      <c r="G244" s="153" t="s">
        <v>49</v>
      </c>
      <c r="H244" s="153" t="s">
        <v>50</v>
      </c>
      <c r="I244" s="153" t="s">
        <v>51</v>
      </c>
      <c r="J244" s="710" t="s">
        <v>803</v>
      </c>
    </row>
    <row r="245" spans="3:10" ht="27" customHeight="1">
      <c r="C245" s="148" t="s">
        <v>840</v>
      </c>
      <c r="D245" s="1"/>
      <c r="E245" s="27"/>
      <c r="F245" s="2"/>
      <c r="G245" s="155">
        <f t="shared" ref="G245:G258" si="15">IF(F245&gt;0,F245*D245,0)</f>
        <v>0</v>
      </c>
      <c r="H245" s="2"/>
      <c r="I245" s="155">
        <f t="shared" ref="I245:I258" si="16">IFERROR(IF(F245=0,0,G245/H245),"please enter life")</f>
        <v>0</v>
      </c>
      <c r="J245" s="722">
        <f t="shared" ref="J245:J258" si="17">IF(H245=0,0,(H245+1))</f>
        <v>0</v>
      </c>
    </row>
    <row r="246" spans="3:10" ht="27" customHeight="1">
      <c r="C246" s="148" t="s">
        <v>154</v>
      </c>
      <c r="D246" s="1"/>
      <c r="E246" s="27"/>
      <c r="F246" s="2"/>
      <c r="G246" s="155">
        <f t="shared" si="15"/>
        <v>0</v>
      </c>
      <c r="H246" s="2"/>
      <c r="I246" s="155">
        <f t="shared" si="16"/>
        <v>0</v>
      </c>
      <c r="J246" s="722">
        <f t="shared" si="17"/>
        <v>0</v>
      </c>
    </row>
    <row r="247" spans="3:10" ht="27" customHeight="1">
      <c r="C247" s="148" t="s">
        <v>155</v>
      </c>
      <c r="D247" s="1"/>
      <c r="E247" s="27"/>
      <c r="F247" s="2"/>
      <c r="G247" s="155">
        <f t="shared" si="15"/>
        <v>0</v>
      </c>
      <c r="H247" s="2"/>
      <c r="I247" s="155">
        <f t="shared" si="16"/>
        <v>0</v>
      </c>
      <c r="J247" s="722">
        <f t="shared" si="17"/>
        <v>0</v>
      </c>
    </row>
    <row r="248" spans="3:10" ht="27" customHeight="1">
      <c r="C248" s="148" t="s">
        <v>156</v>
      </c>
      <c r="D248" s="1"/>
      <c r="E248" s="27"/>
      <c r="F248" s="2"/>
      <c r="G248" s="155">
        <f t="shared" si="15"/>
        <v>0</v>
      </c>
      <c r="H248" s="2"/>
      <c r="I248" s="155">
        <f t="shared" si="16"/>
        <v>0</v>
      </c>
      <c r="J248" s="722">
        <f t="shared" si="17"/>
        <v>0</v>
      </c>
    </row>
    <row r="249" spans="3:10" ht="27" customHeight="1">
      <c r="C249" s="148" t="s">
        <v>157</v>
      </c>
      <c r="D249" s="1"/>
      <c r="E249" s="27"/>
      <c r="F249" s="2"/>
      <c r="G249" s="155">
        <f t="shared" si="15"/>
        <v>0</v>
      </c>
      <c r="H249" s="2"/>
      <c r="I249" s="155">
        <f t="shared" si="16"/>
        <v>0</v>
      </c>
      <c r="J249" s="722">
        <f t="shared" si="17"/>
        <v>0</v>
      </c>
    </row>
    <row r="250" spans="3:10" ht="27" customHeight="1">
      <c r="C250" s="148" t="s">
        <v>148</v>
      </c>
      <c r="D250" s="1"/>
      <c r="E250" s="27"/>
      <c r="F250" s="2"/>
      <c r="G250" s="155">
        <f t="shared" si="15"/>
        <v>0</v>
      </c>
      <c r="H250" s="2"/>
      <c r="I250" s="155">
        <f t="shared" si="16"/>
        <v>0</v>
      </c>
      <c r="J250" s="722">
        <f t="shared" si="17"/>
        <v>0</v>
      </c>
    </row>
    <row r="251" spans="3:10" ht="27" customHeight="1">
      <c r="C251" s="148" t="s">
        <v>150</v>
      </c>
      <c r="D251" s="1"/>
      <c r="E251" s="27"/>
      <c r="F251" s="2"/>
      <c r="G251" s="155">
        <f t="shared" si="15"/>
        <v>0</v>
      </c>
      <c r="H251" s="2"/>
      <c r="I251" s="155">
        <f t="shared" si="16"/>
        <v>0</v>
      </c>
      <c r="J251" s="722">
        <f t="shared" si="17"/>
        <v>0</v>
      </c>
    </row>
    <row r="252" spans="3:10" ht="27" customHeight="1">
      <c r="C252" s="148" t="s">
        <v>151</v>
      </c>
      <c r="D252" s="1"/>
      <c r="E252" s="27"/>
      <c r="F252" s="2"/>
      <c r="G252" s="155">
        <f t="shared" si="15"/>
        <v>0</v>
      </c>
      <c r="H252" s="2"/>
      <c r="I252" s="155">
        <f t="shared" si="16"/>
        <v>0</v>
      </c>
      <c r="J252" s="722">
        <f t="shared" si="17"/>
        <v>0</v>
      </c>
    </row>
    <row r="253" spans="3:10" ht="27" customHeight="1">
      <c r="C253" s="148" t="s">
        <v>152</v>
      </c>
      <c r="D253" s="1"/>
      <c r="E253" s="27"/>
      <c r="F253" s="2"/>
      <c r="G253" s="155">
        <f t="shared" si="15"/>
        <v>0</v>
      </c>
      <c r="H253" s="2"/>
      <c r="I253" s="155">
        <f t="shared" si="16"/>
        <v>0</v>
      </c>
      <c r="J253" s="722">
        <f t="shared" si="17"/>
        <v>0</v>
      </c>
    </row>
    <row r="254" spans="3:10" ht="27" customHeight="1">
      <c r="C254" s="148" t="s">
        <v>158</v>
      </c>
      <c r="D254" s="1"/>
      <c r="E254" s="27"/>
      <c r="F254" s="2"/>
      <c r="G254" s="155">
        <f t="shared" si="15"/>
        <v>0</v>
      </c>
      <c r="H254" s="2"/>
      <c r="I254" s="155">
        <f t="shared" si="16"/>
        <v>0</v>
      </c>
      <c r="J254" s="722">
        <f t="shared" si="17"/>
        <v>0</v>
      </c>
    </row>
    <row r="255" spans="3:10" ht="27" customHeight="1">
      <c r="C255" s="411" t="s">
        <v>84</v>
      </c>
      <c r="D255" s="1"/>
      <c r="E255" s="27"/>
      <c r="F255" s="2"/>
      <c r="G255" s="155">
        <f t="shared" si="15"/>
        <v>0</v>
      </c>
      <c r="H255" s="2"/>
      <c r="I255" s="155">
        <f t="shared" si="16"/>
        <v>0</v>
      </c>
      <c r="J255" s="722">
        <f t="shared" si="17"/>
        <v>0</v>
      </c>
    </row>
    <row r="256" spans="3:10" ht="27" customHeight="1">
      <c r="C256" s="411" t="s">
        <v>85</v>
      </c>
      <c r="D256" s="1"/>
      <c r="E256" s="27"/>
      <c r="F256" s="2"/>
      <c r="G256" s="155">
        <f t="shared" si="15"/>
        <v>0</v>
      </c>
      <c r="H256" s="2"/>
      <c r="I256" s="155">
        <f t="shared" si="16"/>
        <v>0</v>
      </c>
      <c r="J256" s="722">
        <f t="shared" si="17"/>
        <v>0</v>
      </c>
    </row>
    <row r="257" spans="1:11" ht="27" customHeight="1">
      <c r="C257" s="411" t="s">
        <v>86</v>
      </c>
      <c r="D257" s="1"/>
      <c r="E257" s="27"/>
      <c r="F257" s="2"/>
      <c r="G257" s="155">
        <f t="shared" si="15"/>
        <v>0</v>
      </c>
      <c r="H257" s="2"/>
      <c r="I257" s="155">
        <f t="shared" si="16"/>
        <v>0</v>
      </c>
      <c r="J257" s="722">
        <f t="shared" si="17"/>
        <v>0</v>
      </c>
    </row>
    <row r="258" spans="1:11" ht="27" customHeight="1" thickBot="1">
      <c r="C258" s="412" t="s">
        <v>87</v>
      </c>
      <c r="D258" s="3"/>
      <c r="E258" s="26"/>
      <c r="F258" s="4"/>
      <c r="G258" s="156">
        <f t="shared" si="15"/>
        <v>0</v>
      </c>
      <c r="H258" s="4"/>
      <c r="I258" s="156">
        <f t="shared" si="16"/>
        <v>0</v>
      </c>
      <c r="J258" s="722">
        <f t="shared" si="17"/>
        <v>0</v>
      </c>
    </row>
    <row r="259" spans="1:11" ht="27" customHeight="1">
      <c r="C259" s="106" t="s">
        <v>159</v>
      </c>
      <c r="D259" s="106"/>
      <c r="E259" s="107"/>
      <c r="F259" s="106"/>
      <c r="G259" s="108">
        <f>SUM(G245:G258)</f>
        <v>0</v>
      </c>
      <c r="H259" s="106"/>
      <c r="I259" s="111">
        <f>SUM(I245:I258)-I260</f>
        <v>0</v>
      </c>
      <c r="J259" s="725" t="s">
        <v>60</v>
      </c>
    </row>
    <row r="260" spans="1:11" ht="27" customHeight="1">
      <c r="C260" s="106" t="s">
        <v>61</v>
      </c>
      <c r="D260" s="106"/>
      <c r="E260" s="107"/>
      <c r="F260" s="106"/>
      <c r="H260" s="106"/>
      <c r="I260" s="108">
        <f>SUMIF(H$245:H$258,1,G$245:G$258)</f>
        <v>0</v>
      </c>
      <c r="J260" s="724" t="s">
        <v>62</v>
      </c>
    </row>
    <row r="261" spans="1:11" ht="27" customHeight="1">
      <c r="C261" s="106" t="s">
        <v>744</v>
      </c>
      <c r="D261" s="112"/>
      <c r="G261" s="110"/>
      <c r="I261" s="108">
        <f>SUMIF(H$245:H$258,2,G$245:G$258)</f>
        <v>0</v>
      </c>
      <c r="J261" s="724" t="s">
        <v>745</v>
      </c>
    </row>
    <row r="262" spans="1:11" ht="27" customHeight="1">
      <c r="C262" s="114"/>
      <c r="D262" s="112"/>
    </row>
    <row r="263" spans="1:11" s="78" customFormat="1" ht="27" customHeight="1">
      <c r="A263" s="1006" t="s">
        <v>160</v>
      </c>
      <c r="B263" s="1006"/>
      <c r="C263" s="1006"/>
      <c r="D263" s="1006"/>
      <c r="E263" s="1006"/>
      <c r="F263" s="1006"/>
      <c r="G263" s="1006"/>
      <c r="H263" s="1006"/>
      <c r="I263" s="1007"/>
      <c r="J263" s="1007"/>
      <c r="K263" s="1007"/>
    </row>
    <row r="264" spans="1:11" ht="27" customHeight="1">
      <c r="C264" s="114"/>
      <c r="D264" s="112"/>
    </row>
    <row r="265" spans="1:11" ht="27" customHeight="1">
      <c r="C265" s="63" t="s">
        <v>161</v>
      </c>
      <c r="D265" s="40"/>
      <c r="E265" s="41"/>
      <c r="F265" s="40"/>
      <c r="G265" s="40"/>
      <c r="H265" s="40"/>
      <c r="I265" s="40"/>
      <c r="J265" s="727"/>
      <c r="K265" s="42"/>
    </row>
    <row r="266" spans="1:11" ht="27" customHeight="1">
      <c r="C266" s="64" t="s">
        <v>45</v>
      </c>
      <c r="D266" s="43"/>
      <c r="E266" s="44"/>
      <c r="F266" s="43"/>
      <c r="G266" s="43"/>
      <c r="H266" s="43"/>
      <c r="I266" s="43"/>
      <c r="J266" s="728"/>
      <c r="K266" s="45"/>
    </row>
    <row r="267" spans="1:11" ht="23" customHeight="1">
      <c r="C267" s="855" t="s">
        <v>955</v>
      </c>
      <c r="D267" s="847"/>
      <c r="E267" s="847"/>
      <c r="F267" s="43"/>
      <c r="G267" s="43"/>
      <c r="H267" s="43"/>
      <c r="I267" s="43"/>
      <c r="J267" s="728"/>
      <c r="K267" s="45"/>
    </row>
    <row r="268" spans="1:11" ht="23" customHeight="1">
      <c r="C268" s="71" t="s">
        <v>956</v>
      </c>
      <c r="D268" s="847"/>
      <c r="E268" s="847"/>
      <c r="F268" s="43"/>
      <c r="G268" s="43"/>
      <c r="H268" s="43"/>
      <c r="I268" s="43"/>
      <c r="J268" s="728"/>
      <c r="K268" s="45"/>
    </row>
    <row r="269" spans="1:11" ht="27" customHeight="1">
      <c r="C269" s="855" t="s">
        <v>94</v>
      </c>
      <c r="D269" s="56"/>
      <c r="E269" s="44"/>
      <c r="F269" s="43"/>
      <c r="G269" s="43"/>
      <c r="H269" s="43"/>
      <c r="I269" s="43"/>
      <c r="J269" s="728"/>
      <c r="K269" s="45"/>
    </row>
    <row r="270" spans="1:11" ht="27" customHeight="1">
      <c r="C270" s="65" t="s">
        <v>162</v>
      </c>
      <c r="D270" s="56"/>
      <c r="E270" s="44"/>
      <c r="F270" s="43"/>
      <c r="G270" s="43"/>
      <c r="H270" s="43"/>
      <c r="I270" s="43"/>
      <c r="J270" s="728"/>
      <c r="K270" s="45"/>
    </row>
    <row r="271" spans="1:11" ht="27" customHeight="1">
      <c r="C271" s="65" t="s">
        <v>163</v>
      </c>
      <c r="D271" s="56"/>
      <c r="E271" s="44"/>
      <c r="F271" s="43"/>
      <c r="G271" s="43"/>
      <c r="H271" s="43"/>
      <c r="I271" s="43"/>
      <c r="J271" s="728"/>
      <c r="K271" s="45"/>
    </row>
    <row r="272" spans="1:11" ht="27" customHeight="1">
      <c r="C272" s="65" t="s">
        <v>841</v>
      </c>
      <c r="D272" s="56"/>
      <c r="E272" s="44"/>
      <c r="F272" s="43"/>
      <c r="G272" s="43"/>
      <c r="H272" s="43"/>
      <c r="I272" s="43"/>
      <c r="J272" s="728"/>
      <c r="K272" s="45"/>
    </row>
    <row r="273" spans="1:11" ht="27" customHeight="1">
      <c r="C273" s="778" t="s">
        <v>914</v>
      </c>
      <c r="D273" s="57"/>
      <c r="E273" s="48"/>
      <c r="F273" s="47"/>
      <c r="G273" s="47"/>
      <c r="H273" s="47"/>
      <c r="I273" s="47"/>
      <c r="J273" s="729"/>
      <c r="K273" s="49"/>
    </row>
    <row r="274" spans="1:11" ht="27" customHeight="1" thickBot="1">
      <c r="C274" s="150"/>
      <c r="D274" s="112"/>
    </row>
    <row r="275" spans="1:11" ht="55" customHeight="1">
      <c r="A275" s="118"/>
      <c r="C275" s="151"/>
      <c r="D275" s="152" t="s">
        <v>78</v>
      </c>
      <c r="E275" s="153" t="s">
        <v>906</v>
      </c>
      <c r="F275" s="153" t="s">
        <v>48</v>
      </c>
      <c r="G275" s="153" t="s">
        <v>49</v>
      </c>
      <c r="H275" s="153" t="s">
        <v>50</v>
      </c>
      <c r="I275" s="153" t="s">
        <v>51</v>
      </c>
      <c r="J275" s="710" t="s">
        <v>803</v>
      </c>
    </row>
    <row r="276" spans="1:11" ht="27" customHeight="1">
      <c r="C276" s="148" t="s">
        <v>164</v>
      </c>
      <c r="D276" s="1"/>
      <c r="E276" s="27"/>
      <c r="F276" s="2"/>
      <c r="G276" s="155">
        <f t="shared" ref="G276:G286" si="18">IF(F276&gt;0,F276*D276,0)</f>
        <v>0</v>
      </c>
      <c r="H276" s="2"/>
      <c r="I276" s="155">
        <f t="shared" ref="I276:I286" si="19">IFERROR(IF(F276=0,0,G276/H276),"please enter life")</f>
        <v>0</v>
      </c>
      <c r="J276" s="722">
        <f t="shared" ref="J276:J286" si="20">IF(H276=0,0,(H276+1))</f>
        <v>0</v>
      </c>
    </row>
    <row r="277" spans="1:11" ht="27" customHeight="1">
      <c r="C277" s="148" t="s">
        <v>165</v>
      </c>
      <c r="D277" s="1"/>
      <c r="E277" s="27"/>
      <c r="F277" s="2"/>
      <c r="G277" s="155">
        <f t="shared" si="18"/>
        <v>0</v>
      </c>
      <c r="H277" s="2"/>
      <c r="I277" s="155">
        <f t="shared" si="19"/>
        <v>0</v>
      </c>
      <c r="J277" s="722">
        <f t="shared" si="20"/>
        <v>0</v>
      </c>
    </row>
    <row r="278" spans="1:11" ht="27" customHeight="1">
      <c r="C278" s="148" t="s">
        <v>166</v>
      </c>
      <c r="D278" s="1"/>
      <c r="E278" s="27"/>
      <c r="F278" s="2"/>
      <c r="G278" s="155">
        <f t="shared" si="18"/>
        <v>0</v>
      </c>
      <c r="H278" s="2"/>
      <c r="I278" s="155">
        <f t="shared" si="19"/>
        <v>0</v>
      </c>
      <c r="J278" s="722">
        <f t="shared" si="20"/>
        <v>0</v>
      </c>
    </row>
    <row r="279" spans="1:11" ht="27" customHeight="1">
      <c r="C279" s="148" t="s">
        <v>167</v>
      </c>
      <c r="D279" s="1"/>
      <c r="E279" s="27"/>
      <c r="F279" s="2"/>
      <c r="G279" s="155">
        <f t="shared" si="18"/>
        <v>0</v>
      </c>
      <c r="H279" s="2"/>
      <c r="I279" s="155">
        <f t="shared" si="19"/>
        <v>0</v>
      </c>
      <c r="J279" s="722">
        <f t="shared" si="20"/>
        <v>0</v>
      </c>
    </row>
    <row r="280" spans="1:11" ht="27" customHeight="1">
      <c r="C280" s="148" t="s">
        <v>843</v>
      </c>
      <c r="D280" s="1"/>
      <c r="E280" s="27"/>
      <c r="F280" s="2"/>
      <c r="G280" s="155">
        <f t="shared" si="18"/>
        <v>0</v>
      </c>
      <c r="H280" s="2"/>
      <c r="I280" s="155">
        <f t="shared" si="19"/>
        <v>0</v>
      </c>
      <c r="J280" s="722">
        <f t="shared" si="20"/>
        <v>0</v>
      </c>
    </row>
    <row r="281" spans="1:11" ht="27" customHeight="1">
      <c r="C281" s="148" t="s">
        <v>842</v>
      </c>
      <c r="D281" s="1"/>
      <c r="E281" s="27"/>
      <c r="F281" s="2"/>
      <c r="G281" s="155">
        <f t="shared" si="18"/>
        <v>0</v>
      </c>
      <c r="H281" s="2"/>
      <c r="I281" s="155">
        <f t="shared" si="19"/>
        <v>0</v>
      </c>
      <c r="J281" s="722">
        <f t="shared" si="20"/>
        <v>0</v>
      </c>
    </row>
    <row r="282" spans="1:11" ht="27" customHeight="1">
      <c r="C282" s="148" t="s">
        <v>915</v>
      </c>
      <c r="D282" s="1"/>
      <c r="E282" s="27"/>
      <c r="F282" s="2"/>
      <c r="G282" s="155">
        <f t="shared" si="18"/>
        <v>0</v>
      </c>
      <c r="H282" s="2"/>
      <c r="I282" s="155">
        <f t="shared" si="19"/>
        <v>0</v>
      </c>
      <c r="J282" s="722">
        <f t="shared" si="20"/>
        <v>0</v>
      </c>
    </row>
    <row r="283" spans="1:11" ht="27" customHeight="1">
      <c r="C283" s="411" t="s">
        <v>84</v>
      </c>
      <c r="D283" s="1"/>
      <c r="E283" s="27"/>
      <c r="F283" s="2"/>
      <c r="G283" s="155">
        <f t="shared" si="18"/>
        <v>0</v>
      </c>
      <c r="H283" s="2"/>
      <c r="I283" s="155">
        <f t="shared" si="19"/>
        <v>0</v>
      </c>
      <c r="J283" s="722">
        <f t="shared" si="20"/>
        <v>0</v>
      </c>
    </row>
    <row r="284" spans="1:11" ht="27" customHeight="1">
      <c r="C284" s="411" t="s">
        <v>85</v>
      </c>
      <c r="D284" s="1"/>
      <c r="E284" s="27"/>
      <c r="F284" s="2"/>
      <c r="G284" s="155">
        <f t="shared" si="18"/>
        <v>0</v>
      </c>
      <c r="H284" s="2"/>
      <c r="I284" s="155">
        <f t="shared" si="19"/>
        <v>0</v>
      </c>
      <c r="J284" s="722">
        <f t="shared" si="20"/>
        <v>0</v>
      </c>
    </row>
    <row r="285" spans="1:11" ht="27" customHeight="1">
      <c r="C285" s="411" t="s">
        <v>86</v>
      </c>
      <c r="D285" s="1"/>
      <c r="E285" s="27"/>
      <c r="F285" s="2"/>
      <c r="G285" s="155">
        <f t="shared" si="18"/>
        <v>0</v>
      </c>
      <c r="H285" s="2"/>
      <c r="I285" s="155">
        <f t="shared" si="19"/>
        <v>0</v>
      </c>
      <c r="J285" s="722">
        <f t="shared" si="20"/>
        <v>0</v>
      </c>
    </row>
    <row r="286" spans="1:11" ht="27" customHeight="1" thickBot="1">
      <c r="C286" s="412" t="s">
        <v>87</v>
      </c>
      <c r="D286" s="3"/>
      <c r="E286" s="26"/>
      <c r="F286" s="4"/>
      <c r="G286" s="156">
        <f t="shared" si="18"/>
        <v>0</v>
      </c>
      <c r="H286" s="4"/>
      <c r="I286" s="156">
        <f t="shared" si="19"/>
        <v>0</v>
      </c>
      <c r="J286" s="723">
        <f t="shared" si="20"/>
        <v>0</v>
      </c>
    </row>
    <row r="287" spans="1:11" ht="27" customHeight="1">
      <c r="C287" s="106" t="s">
        <v>168</v>
      </c>
      <c r="D287" s="106"/>
      <c r="E287" s="107"/>
      <c r="F287" s="106"/>
      <c r="G287" s="108">
        <f>SUM(G276:G286)</f>
        <v>0</v>
      </c>
      <c r="H287" s="106"/>
      <c r="I287" s="111">
        <f>SUM(I276:I286)-I288</f>
        <v>0</v>
      </c>
      <c r="J287" s="725" t="s">
        <v>60</v>
      </c>
    </row>
    <row r="288" spans="1:11" ht="27" customHeight="1">
      <c r="C288" s="106" t="s">
        <v>61</v>
      </c>
      <c r="D288" s="106"/>
      <c r="E288" s="107"/>
      <c r="F288" s="106"/>
      <c r="H288" s="106"/>
      <c r="I288" s="108">
        <f>SUMIF(H$276:H$286,1,G$276:G$286)</f>
        <v>0</v>
      </c>
      <c r="J288" s="724" t="s">
        <v>62</v>
      </c>
    </row>
    <row r="289" spans="1:11" ht="27" customHeight="1">
      <c r="C289" s="106" t="s">
        <v>744</v>
      </c>
      <c r="D289" s="112"/>
      <c r="G289" s="110"/>
      <c r="I289" s="108">
        <f>SUMIF(H$276:H$286,2,G$276:G$286)</f>
        <v>0</v>
      </c>
      <c r="J289" s="724" t="s">
        <v>745</v>
      </c>
    </row>
    <row r="290" spans="1:11" ht="27" customHeight="1">
      <c r="C290" s="106"/>
      <c r="D290" s="106"/>
      <c r="E290" s="107"/>
      <c r="F290" s="106"/>
      <c r="H290" s="106"/>
      <c r="I290" s="108"/>
    </row>
    <row r="291" spans="1:11" s="78" customFormat="1" ht="27" customHeight="1">
      <c r="A291" s="1006" t="s">
        <v>169</v>
      </c>
      <c r="B291" s="1006"/>
      <c r="C291" s="1006"/>
      <c r="D291" s="1006"/>
      <c r="E291" s="1006"/>
      <c r="F291" s="1006"/>
      <c r="G291" s="1006"/>
      <c r="H291" s="1006"/>
      <c r="I291" s="1007"/>
      <c r="J291" s="1007"/>
      <c r="K291" s="1007"/>
    </row>
    <row r="292" spans="1:11" ht="27" customHeight="1">
      <c r="C292" s="114"/>
      <c r="D292" s="112"/>
    </row>
    <row r="293" spans="1:11" ht="27" customHeight="1">
      <c r="C293" s="982" t="s">
        <v>170</v>
      </c>
      <c r="D293" s="983"/>
      <c r="E293" s="983"/>
      <c r="F293" s="983"/>
      <c r="G293" s="983"/>
      <c r="H293" s="983"/>
      <c r="I293" s="983"/>
      <c r="J293" s="719"/>
    </row>
    <row r="294" spans="1:11" ht="27" customHeight="1">
      <c r="C294" s="988" t="s">
        <v>45</v>
      </c>
      <c r="D294" s="989"/>
      <c r="E294" s="989"/>
      <c r="F294" s="989"/>
      <c r="G294" s="989"/>
      <c r="H294" s="989"/>
      <c r="I294" s="989"/>
      <c r="J294" s="720"/>
    </row>
    <row r="295" spans="1:11" ht="40" customHeight="1">
      <c r="C295" s="1010" t="s">
        <v>171</v>
      </c>
      <c r="D295" s="1011"/>
      <c r="E295" s="1011"/>
      <c r="F295" s="1011"/>
      <c r="G295" s="1011"/>
      <c r="H295" s="1011"/>
      <c r="I295" s="1011"/>
      <c r="J295" s="720"/>
    </row>
    <row r="296" spans="1:11" ht="27" customHeight="1">
      <c r="C296" s="64" t="s">
        <v>94</v>
      </c>
      <c r="D296" s="56"/>
      <c r="E296" s="44"/>
      <c r="F296" s="43"/>
      <c r="G296" s="43"/>
      <c r="H296" s="43"/>
      <c r="I296" s="43"/>
      <c r="J296" s="720"/>
    </row>
    <row r="297" spans="1:11" ht="27" customHeight="1">
      <c r="C297" s="65" t="s">
        <v>172</v>
      </c>
      <c r="D297" s="56"/>
      <c r="E297" s="44"/>
      <c r="F297" s="43"/>
      <c r="G297" s="43"/>
      <c r="H297" s="43"/>
      <c r="I297" s="43"/>
      <c r="J297" s="720"/>
    </row>
    <row r="298" spans="1:11" ht="27" customHeight="1">
      <c r="C298" s="62" t="s">
        <v>844</v>
      </c>
      <c r="D298" s="56"/>
      <c r="E298" s="44"/>
      <c r="F298" s="43"/>
      <c r="G298" s="43"/>
      <c r="H298" s="43"/>
      <c r="I298" s="43"/>
      <c r="J298" s="720"/>
    </row>
    <row r="299" spans="1:11" ht="27" customHeight="1">
      <c r="C299" s="62" t="s">
        <v>845</v>
      </c>
      <c r="D299" s="56"/>
      <c r="E299" s="44"/>
      <c r="F299" s="43"/>
      <c r="G299" s="43"/>
      <c r="H299" s="43"/>
      <c r="I299" s="43"/>
      <c r="J299" s="720"/>
    </row>
    <row r="300" spans="1:11" ht="38" customHeight="1">
      <c r="C300" s="739" t="s">
        <v>846</v>
      </c>
      <c r="D300" s="72"/>
      <c r="E300" s="72"/>
      <c r="F300" s="72"/>
      <c r="G300" s="72"/>
      <c r="H300" s="72"/>
      <c r="I300" s="72"/>
      <c r="J300" s="720"/>
    </row>
    <row r="301" spans="1:11" ht="27" customHeight="1">
      <c r="C301" s="739" t="s">
        <v>847</v>
      </c>
      <c r="D301" s="56"/>
      <c r="E301" s="44"/>
      <c r="F301" s="43"/>
      <c r="G301" s="43"/>
      <c r="H301" s="43"/>
      <c r="I301" s="43"/>
      <c r="J301" s="720"/>
    </row>
    <row r="302" spans="1:11" ht="27" customHeight="1">
      <c r="C302" s="46"/>
      <c r="D302" s="57"/>
      <c r="E302" s="48"/>
      <c r="F302" s="47"/>
      <c r="G302" s="47"/>
      <c r="H302" s="47"/>
      <c r="I302" s="47"/>
      <c r="J302" s="721"/>
    </row>
    <row r="303" spans="1:11" ht="27" customHeight="1" thickBot="1">
      <c r="C303" s="104"/>
      <c r="D303" s="756"/>
      <c r="F303" s="150"/>
    </row>
    <row r="304" spans="1:11" ht="38" customHeight="1" thickBot="1">
      <c r="C304" s="1020" t="s">
        <v>923</v>
      </c>
      <c r="D304" s="1021"/>
      <c r="E304" s="1021"/>
      <c r="F304" s="1021"/>
      <c r="G304" s="1021"/>
      <c r="H304" s="1021"/>
      <c r="I304" s="1021"/>
      <c r="J304" s="1022"/>
    </row>
    <row r="305" spans="1:10" ht="24" customHeight="1">
      <c r="C305" s="804"/>
      <c r="D305" s="805"/>
      <c r="E305" s="805"/>
      <c r="F305" s="805"/>
      <c r="G305" s="805"/>
      <c r="H305" s="805"/>
      <c r="I305" s="805"/>
      <c r="J305" s="806"/>
    </row>
    <row r="306" spans="1:10" ht="27" customHeight="1">
      <c r="C306" s="792" t="s">
        <v>919</v>
      </c>
      <c r="D306" s="803">
        <f>H38</f>
        <v>0</v>
      </c>
      <c r="E306" s="793" t="s">
        <v>922</v>
      </c>
      <c r="F306" s="11"/>
      <c r="G306" s="794"/>
      <c r="H306" s="795" t="s">
        <v>920</v>
      </c>
      <c r="I306" s="807">
        <f>IFERROR(ROUNDUP(D306/F307,0),0)</f>
        <v>0</v>
      </c>
      <c r="J306" s="796"/>
    </row>
    <row r="307" spans="1:10" ht="27" customHeight="1">
      <c r="C307" s="792" t="s">
        <v>921</v>
      </c>
      <c r="D307" s="11"/>
      <c r="E307" s="793" t="s">
        <v>924</v>
      </c>
      <c r="F307" s="803">
        <f>IFERROR(ROUNDDOWN(F306*12/D307,0),0)</f>
        <v>0</v>
      </c>
      <c r="G307" s="794"/>
      <c r="H307" s="794"/>
      <c r="I307" s="794"/>
      <c r="J307" s="796"/>
    </row>
    <row r="308" spans="1:10" ht="27" customHeight="1" thickBot="1">
      <c r="C308" s="797"/>
      <c r="D308" s="798"/>
      <c r="E308" s="799"/>
      <c r="F308" s="800"/>
      <c r="G308" s="801"/>
      <c r="H308" s="801"/>
      <c r="I308" s="801"/>
      <c r="J308" s="802"/>
    </row>
    <row r="309" spans="1:10" ht="27" customHeight="1" thickBot="1">
      <c r="C309" s="755"/>
      <c r="D309" s="756"/>
    </row>
    <row r="310" spans="1:10" ht="55" customHeight="1">
      <c r="A310" s="118"/>
      <c r="C310" s="151"/>
      <c r="D310" s="152" t="s">
        <v>78</v>
      </c>
      <c r="E310" s="153" t="s">
        <v>906</v>
      </c>
      <c r="F310" s="153" t="s">
        <v>48</v>
      </c>
      <c r="G310" s="153" t="s">
        <v>49</v>
      </c>
      <c r="H310" s="153" t="s">
        <v>50</v>
      </c>
      <c r="I310" s="153" t="s">
        <v>51</v>
      </c>
      <c r="J310" s="710" t="s">
        <v>803</v>
      </c>
    </row>
    <row r="311" spans="1:10" ht="27" customHeight="1">
      <c r="C311" s="148" t="s">
        <v>925</v>
      </c>
      <c r="D311" s="1"/>
      <c r="E311" s="27"/>
      <c r="F311" s="790">
        <f>I306</f>
        <v>0</v>
      </c>
      <c r="G311" s="155">
        <f t="shared" ref="G311:G321" si="21">IF(F311&gt;0,F311*D311,0)</f>
        <v>0</v>
      </c>
      <c r="H311" s="2"/>
      <c r="I311" s="155">
        <f t="shared" ref="I311:I321" si="22">IFERROR(IF(F311=0,0,G311/H311),"please enter life")</f>
        <v>0</v>
      </c>
      <c r="J311" s="722">
        <f t="shared" ref="J311:J321" si="23">IF(H311=0,0,(H311+1))</f>
        <v>0</v>
      </c>
    </row>
    <row r="312" spans="1:10" ht="27" customHeight="1">
      <c r="C312" s="148" t="s">
        <v>848</v>
      </c>
      <c r="D312" s="1"/>
      <c r="E312" s="27"/>
      <c r="F312" s="2"/>
      <c r="G312" s="155">
        <f t="shared" si="21"/>
        <v>0</v>
      </c>
      <c r="H312" s="2"/>
      <c r="I312" s="155">
        <f t="shared" si="22"/>
        <v>0</v>
      </c>
      <c r="J312" s="722">
        <f t="shared" si="23"/>
        <v>0</v>
      </c>
    </row>
    <row r="313" spans="1:10" ht="27" customHeight="1">
      <c r="C313" s="148" t="s">
        <v>173</v>
      </c>
      <c r="D313" s="1"/>
      <c r="E313" s="27"/>
      <c r="F313" s="2"/>
      <c r="G313" s="155">
        <f t="shared" si="21"/>
        <v>0</v>
      </c>
      <c r="H313" s="2"/>
      <c r="I313" s="155">
        <f t="shared" si="22"/>
        <v>0</v>
      </c>
      <c r="J313" s="722">
        <f t="shared" si="23"/>
        <v>0</v>
      </c>
    </row>
    <row r="314" spans="1:10" ht="27" customHeight="1">
      <c r="C314" s="148" t="s">
        <v>174</v>
      </c>
      <c r="D314" s="1"/>
      <c r="E314" s="27"/>
      <c r="F314" s="2"/>
      <c r="G314" s="155">
        <f t="shared" si="21"/>
        <v>0</v>
      </c>
      <c r="H314" s="2"/>
      <c r="I314" s="155">
        <f t="shared" si="22"/>
        <v>0</v>
      </c>
      <c r="J314" s="722">
        <f t="shared" si="23"/>
        <v>0</v>
      </c>
    </row>
    <row r="315" spans="1:10" ht="27" customHeight="1">
      <c r="C315" s="148" t="s">
        <v>916</v>
      </c>
      <c r="D315" s="1"/>
      <c r="E315" s="27"/>
      <c r="F315" s="2"/>
      <c r="G315" s="155">
        <f t="shared" si="21"/>
        <v>0</v>
      </c>
      <c r="H315" s="2"/>
      <c r="I315" s="155">
        <f t="shared" si="22"/>
        <v>0</v>
      </c>
      <c r="J315" s="722">
        <f t="shared" si="23"/>
        <v>0</v>
      </c>
    </row>
    <row r="316" spans="1:10" ht="27" customHeight="1">
      <c r="C316" s="148" t="s">
        <v>917</v>
      </c>
      <c r="D316" s="1"/>
      <c r="E316" s="27"/>
      <c r="F316" s="2"/>
      <c r="G316" s="155">
        <f t="shared" si="21"/>
        <v>0</v>
      </c>
      <c r="H316" s="2"/>
      <c r="I316" s="155">
        <f t="shared" si="22"/>
        <v>0</v>
      </c>
      <c r="J316" s="722">
        <f t="shared" si="23"/>
        <v>0</v>
      </c>
    </row>
    <row r="317" spans="1:10" ht="27" customHeight="1">
      <c r="C317" s="148" t="s">
        <v>175</v>
      </c>
      <c r="D317" s="1"/>
      <c r="E317" s="27"/>
      <c r="F317" s="791">
        <f>H34</f>
        <v>0</v>
      </c>
      <c r="G317" s="155">
        <f t="shared" si="21"/>
        <v>0</v>
      </c>
      <c r="H317" s="2"/>
      <c r="I317" s="155">
        <f t="shared" si="22"/>
        <v>0</v>
      </c>
      <c r="J317" s="722">
        <f t="shared" si="23"/>
        <v>0</v>
      </c>
    </row>
    <row r="318" spans="1:10" ht="27" customHeight="1">
      <c r="C318" s="411" t="s">
        <v>84</v>
      </c>
      <c r="D318" s="1"/>
      <c r="E318" s="27"/>
      <c r="F318" s="2"/>
      <c r="G318" s="155">
        <f t="shared" si="21"/>
        <v>0</v>
      </c>
      <c r="H318" s="2"/>
      <c r="I318" s="155">
        <f t="shared" si="22"/>
        <v>0</v>
      </c>
      <c r="J318" s="722">
        <f t="shared" si="23"/>
        <v>0</v>
      </c>
    </row>
    <row r="319" spans="1:10" ht="27" customHeight="1">
      <c r="C319" s="411" t="s">
        <v>85</v>
      </c>
      <c r="D319" s="1"/>
      <c r="E319" s="27"/>
      <c r="F319" s="2"/>
      <c r="G319" s="155">
        <f t="shared" si="21"/>
        <v>0</v>
      </c>
      <c r="H319" s="2"/>
      <c r="I319" s="155">
        <f t="shared" si="22"/>
        <v>0</v>
      </c>
      <c r="J319" s="722">
        <f t="shared" si="23"/>
        <v>0</v>
      </c>
    </row>
    <row r="320" spans="1:10" ht="27" customHeight="1">
      <c r="C320" s="411" t="s">
        <v>86</v>
      </c>
      <c r="D320" s="1"/>
      <c r="E320" s="27"/>
      <c r="F320" s="2"/>
      <c r="G320" s="155">
        <f t="shared" si="21"/>
        <v>0</v>
      </c>
      <c r="H320" s="2"/>
      <c r="I320" s="155">
        <f t="shared" si="22"/>
        <v>0</v>
      </c>
      <c r="J320" s="722">
        <f t="shared" si="23"/>
        <v>0</v>
      </c>
    </row>
    <row r="321" spans="1:11" ht="27" customHeight="1" thickBot="1">
      <c r="C321" s="412" t="s">
        <v>87</v>
      </c>
      <c r="D321" s="3"/>
      <c r="E321" s="26"/>
      <c r="F321" s="4"/>
      <c r="G321" s="156">
        <f t="shared" si="21"/>
        <v>0</v>
      </c>
      <c r="H321" s="4"/>
      <c r="I321" s="156">
        <f t="shared" si="22"/>
        <v>0</v>
      </c>
      <c r="J321" s="722">
        <f t="shared" si="23"/>
        <v>0</v>
      </c>
    </row>
    <row r="322" spans="1:11" ht="27" customHeight="1">
      <c r="C322" s="106" t="s">
        <v>176</v>
      </c>
      <c r="D322" s="106"/>
      <c r="E322" s="107"/>
      <c r="F322" s="106"/>
      <c r="G322" s="108">
        <f>SUM(G311:G321)</f>
        <v>0</v>
      </c>
      <c r="H322" s="106"/>
      <c r="I322" s="111">
        <f>SUM(I311:I321)-I323</f>
        <v>0</v>
      </c>
      <c r="J322" s="725" t="s">
        <v>60</v>
      </c>
    </row>
    <row r="323" spans="1:11" ht="27" customHeight="1">
      <c r="C323" s="106" t="s">
        <v>61</v>
      </c>
      <c r="D323" s="106"/>
      <c r="E323" s="107"/>
      <c r="F323" s="106"/>
      <c r="H323" s="106"/>
      <c r="I323" s="108">
        <f>SUMIF(H$311:H$321,1,G$311:G$321)</f>
        <v>0</v>
      </c>
      <c r="J323" s="724" t="s">
        <v>62</v>
      </c>
    </row>
    <row r="324" spans="1:11" ht="27" customHeight="1">
      <c r="C324" s="106" t="s">
        <v>744</v>
      </c>
      <c r="D324" s="112"/>
      <c r="G324" s="110"/>
      <c r="I324" s="108">
        <f>SUMIF(H$311:H$321,2,G$311:G$321)</f>
        <v>0</v>
      </c>
      <c r="J324" s="724" t="s">
        <v>745</v>
      </c>
    </row>
    <row r="325" spans="1:11" ht="27" customHeight="1">
      <c r="C325" s="114"/>
      <c r="D325" s="112"/>
    </row>
    <row r="326" spans="1:11" s="78" customFormat="1" ht="27" customHeight="1">
      <c r="A326" s="1006" t="s">
        <v>177</v>
      </c>
      <c r="B326" s="1006"/>
      <c r="C326" s="1006"/>
      <c r="D326" s="1006"/>
      <c r="E326" s="1006"/>
      <c r="F326" s="1006"/>
      <c r="G326" s="1006"/>
      <c r="H326" s="1006"/>
      <c r="I326" s="1007"/>
      <c r="J326" s="1007"/>
      <c r="K326" s="1007"/>
    </row>
    <row r="327" spans="1:11" ht="27" customHeight="1" thickBot="1">
      <c r="A327" s="99"/>
      <c r="B327" s="77"/>
      <c r="C327" s="83"/>
      <c r="D327" s="77"/>
      <c r="E327" s="117"/>
      <c r="F327" s="77"/>
      <c r="G327" s="77"/>
      <c r="H327" s="77"/>
      <c r="I327" s="77"/>
      <c r="J327" s="730"/>
    </row>
    <row r="328" spans="1:11" ht="55" customHeight="1">
      <c r="C328" s="151"/>
      <c r="D328" s="152" t="s">
        <v>78</v>
      </c>
      <c r="E328" s="153" t="s">
        <v>906</v>
      </c>
      <c r="F328" s="153" t="s">
        <v>48</v>
      </c>
      <c r="G328" s="153" t="s">
        <v>49</v>
      </c>
      <c r="H328" s="153" t="s">
        <v>50</v>
      </c>
      <c r="I328" s="153" t="s">
        <v>51</v>
      </c>
      <c r="J328" s="710" t="s">
        <v>803</v>
      </c>
    </row>
    <row r="329" spans="1:11" ht="27" customHeight="1">
      <c r="C329" s="148" t="s">
        <v>178</v>
      </c>
      <c r="D329" s="1"/>
      <c r="E329" s="27"/>
      <c r="F329" s="2"/>
      <c r="G329" s="155">
        <f t="shared" ref="G329:G360" si="24">IF(F329&gt;0,F329*D329,0)</f>
        <v>0</v>
      </c>
      <c r="H329" s="2"/>
      <c r="I329" s="155">
        <f t="shared" ref="I329:I360" si="25">IFERROR(IF(F329=0,0,G329/H329),"please enter life")</f>
        <v>0</v>
      </c>
      <c r="J329" s="722">
        <f t="shared" ref="J329:J360" si="26">IF(H329=0,0,(H329+1))</f>
        <v>0</v>
      </c>
    </row>
    <row r="330" spans="1:11" ht="27" customHeight="1">
      <c r="C330" s="148" t="s">
        <v>179</v>
      </c>
      <c r="D330" s="1"/>
      <c r="E330" s="27"/>
      <c r="F330" s="2"/>
      <c r="G330" s="155">
        <f t="shared" si="24"/>
        <v>0</v>
      </c>
      <c r="H330" s="2"/>
      <c r="I330" s="155">
        <f t="shared" si="25"/>
        <v>0</v>
      </c>
      <c r="J330" s="722">
        <f t="shared" si="26"/>
        <v>0</v>
      </c>
    </row>
    <row r="331" spans="1:11" ht="27" customHeight="1">
      <c r="C331" s="148" t="s">
        <v>850</v>
      </c>
      <c r="D331" s="1"/>
      <c r="E331" s="27"/>
      <c r="F331" s="2"/>
      <c r="G331" s="155">
        <f t="shared" si="24"/>
        <v>0</v>
      </c>
      <c r="H331" s="2"/>
      <c r="I331" s="155">
        <f t="shared" si="25"/>
        <v>0</v>
      </c>
      <c r="J331" s="722">
        <f t="shared" si="26"/>
        <v>0</v>
      </c>
    </row>
    <row r="332" spans="1:11" ht="27" customHeight="1">
      <c r="C332" s="148" t="s">
        <v>180</v>
      </c>
      <c r="D332" s="1"/>
      <c r="E332" s="27"/>
      <c r="F332" s="2"/>
      <c r="G332" s="155">
        <f t="shared" si="24"/>
        <v>0</v>
      </c>
      <c r="H332" s="2"/>
      <c r="I332" s="155">
        <f t="shared" si="25"/>
        <v>0</v>
      </c>
      <c r="J332" s="722">
        <f t="shared" si="26"/>
        <v>0</v>
      </c>
    </row>
    <row r="333" spans="1:11" ht="27" customHeight="1">
      <c r="C333" s="148" t="s">
        <v>181</v>
      </c>
      <c r="D333" s="1"/>
      <c r="E333" s="27"/>
      <c r="F333" s="2"/>
      <c r="G333" s="155">
        <f t="shared" si="24"/>
        <v>0</v>
      </c>
      <c r="H333" s="2"/>
      <c r="I333" s="155">
        <f t="shared" si="25"/>
        <v>0</v>
      </c>
      <c r="J333" s="722">
        <f t="shared" si="26"/>
        <v>0</v>
      </c>
    </row>
    <row r="334" spans="1:11" ht="27" customHeight="1">
      <c r="C334" s="148" t="s">
        <v>182</v>
      </c>
      <c r="D334" s="1"/>
      <c r="E334" s="27"/>
      <c r="F334" s="2"/>
      <c r="G334" s="155">
        <f t="shared" si="24"/>
        <v>0</v>
      </c>
      <c r="H334" s="2"/>
      <c r="I334" s="155">
        <f t="shared" si="25"/>
        <v>0</v>
      </c>
      <c r="J334" s="722">
        <f t="shared" si="26"/>
        <v>0</v>
      </c>
    </row>
    <row r="335" spans="1:11" ht="27" customHeight="1">
      <c r="C335" s="148" t="s">
        <v>183</v>
      </c>
      <c r="D335" s="1"/>
      <c r="E335" s="27"/>
      <c r="F335" s="2"/>
      <c r="G335" s="155">
        <f t="shared" si="24"/>
        <v>0</v>
      </c>
      <c r="H335" s="2"/>
      <c r="I335" s="155">
        <f t="shared" si="25"/>
        <v>0</v>
      </c>
      <c r="J335" s="722">
        <f t="shared" si="26"/>
        <v>0</v>
      </c>
    </row>
    <row r="336" spans="1:11" ht="27" customHeight="1">
      <c r="C336" s="148" t="s">
        <v>851</v>
      </c>
      <c r="D336" s="1"/>
      <c r="E336" s="27"/>
      <c r="F336" s="2"/>
      <c r="G336" s="155">
        <f t="shared" si="24"/>
        <v>0</v>
      </c>
      <c r="H336" s="2"/>
      <c r="I336" s="155">
        <f t="shared" si="25"/>
        <v>0</v>
      </c>
      <c r="J336" s="722">
        <f t="shared" si="26"/>
        <v>0</v>
      </c>
    </row>
    <row r="337" spans="3:10" ht="27" customHeight="1">
      <c r="C337" s="148" t="s">
        <v>184</v>
      </c>
      <c r="D337" s="1"/>
      <c r="E337" s="27"/>
      <c r="F337" s="2"/>
      <c r="G337" s="155">
        <f t="shared" si="24"/>
        <v>0</v>
      </c>
      <c r="H337" s="2"/>
      <c r="I337" s="155">
        <f t="shared" si="25"/>
        <v>0</v>
      </c>
      <c r="J337" s="722">
        <f t="shared" si="26"/>
        <v>0</v>
      </c>
    </row>
    <row r="338" spans="3:10" ht="27" customHeight="1">
      <c r="C338" s="148" t="s">
        <v>185</v>
      </c>
      <c r="D338" s="1"/>
      <c r="E338" s="27"/>
      <c r="F338" s="2"/>
      <c r="G338" s="155">
        <f t="shared" si="24"/>
        <v>0</v>
      </c>
      <c r="H338" s="2"/>
      <c r="I338" s="155">
        <f t="shared" si="25"/>
        <v>0</v>
      </c>
      <c r="J338" s="722">
        <f t="shared" si="26"/>
        <v>0</v>
      </c>
    </row>
    <row r="339" spans="3:10" ht="27" customHeight="1">
      <c r="C339" s="148" t="s">
        <v>186</v>
      </c>
      <c r="D339" s="1"/>
      <c r="E339" s="27"/>
      <c r="F339" s="2"/>
      <c r="G339" s="155">
        <f t="shared" si="24"/>
        <v>0</v>
      </c>
      <c r="H339" s="2"/>
      <c r="I339" s="155">
        <f t="shared" si="25"/>
        <v>0</v>
      </c>
      <c r="J339" s="722">
        <f t="shared" si="26"/>
        <v>0</v>
      </c>
    </row>
    <row r="340" spans="3:10" ht="27" customHeight="1">
      <c r="C340" s="148" t="s">
        <v>849</v>
      </c>
      <c r="D340" s="1"/>
      <c r="E340" s="27"/>
      <c r="F340" s="2"/>
      <c r="G340" s="155">
        <f t="shared" si="24"/>
        <v>0</v>
      </c>
      <c r="H340" s="2"/>
      <c r="I340" s="155">
        <f t="shared" si="25"/>
        <v>0</v>
      </c>
      <c r="J340" s="722">
        <f t="shared" si="26"/>
        <v>0</v>
      </c>
    </row>
    <row r="341" spans="3:10" ht="27" customHeight="1">
      <c r="C341" s="148" t="s">
        <v>187</v>
      </c>
      <c r="D341" s="1"/>
      <c r="E341" s="27"/>
      <c r="F341" s="2"/>
      <c r="G341" s="155">
        <f t="shared" si="24"/>
        <v>0</v>
      </c>
      <c r="H341" s="2"/>
      <c r="I341" s="155">
        <f t="shared" si="25"/>
        <v>0</v>
      </c>
      <c r="J341" s="722">
        <f t="shared" si="26"/>
        <v>0</v>
      </c>
    </row>
    <row r="342" spans="3:10" ht="27" customHeight="1">
      <c r="C342" s="148" t="s">
        <v>188</v>
      </c>
      <c r="D342" s="1"/>
      <c r="E342" s="27"/>
      <c r="F342" s="2"/>
      <c r="G342" s="155">
        <f t="shared" si="24"/>
        <v>0</v>
      </c>
      <c r="H342" s="2"/>
      <c r="I342" s="155">
        <f t="shared" si="25"/>
        <v>0</v>
      </c>
      <c r="J342" s="722">
        <f t="shared" si="26"/>
        <v>0</v>
      </c>
    </row>
    <row r="343" spans="3:10" ht="27" customHeight="1">
      <c r="C343" s="148" t="s">
        <v>189</v>
      </c>
      <c r="D343" s="1"/>
      <c r="E343" s="27"/>
      <c r="F343" s="2"/>
      <c r="G343" s="155">
        <f t="shared" si="24"/>
        <v>0</v>
      </c>
      <c r="H343" s="2"/>
      <c r="I343" s="155">
        <f t="shared" si="25"/>
        <v>0</v>
      </c>
      <c r="J343" s="722">
        <f t="shared" si="26"/>
        <v>0</v>
      </c>
    </row>
    <row r="344" spans="3:10" ht="27" customHeight="1">
      <c r="C344" s="148" t="s">
        <v>190</v>
      </c>
      <c r="D344" s="1"/>
      <c r="E344" s="27"/>
      <c r="F344" s="2"/>
      <c r="G344" s="155">
        <f t="shared" si="24"/>
        <v>0</v>
      </c>
      <c r="H344" s="2"/>
      <c r="I344" s="155">
        <f t="shared" si="25"/>
        <v>0</v>
      </c>
      <c r="J344" s="722">
        <f t="shared" si="26"/>
        <v>0</v>
      </c>
    </row>
    <row r="345" spans="3:10" ht="27" customHeight="1">
      <c r="C345" s="148" t="s">
        <v>191</v>
      </c>
      <c r="D345" s="1"/>
      <c r="E345" s="27"/>
      <c r="F345" s="2"/>
      <c r="G345" s="155">
        <f t="shared" si="24"/>
        <v>0</v>
      </c>
      <c r="H345" s="2"/>
      <c r="I345" s="155">
        <f t="shared" si="25"/>
        <v>0</v>
      </c>
      <c r="J345" s="722">
        <f t="shared" si="26"/>
        <v>0</v>
      </c>
    </row>
    <row r="346" spans="3:10" ht="27" customHeight="1">
      <c r="C346" s="148" t="s">
        <v>192</v>
      </c>
      <c r="D346" s="1"/>
      <c r="E346" s="27"/>
      <c r="F346" s="2"/>
      <c r="G346" s="155">
        <f t="shared" si="24"/>
        <v>0</v>
      </c>
      <c r="H346" s="2"/>
      <c r="I346" s="155">
        <f t="shared" si="25"/>
        <v>0</v>
      </c>
      <c r="J346" s="722">
        <f t="shared" si="26"/>
        <v>0</v>
      </c>
    </row>
    <row r="347" spans="3:10" ht="27" customHeight="1">
      <c r="C347" s="148" t="s">
        <v>193</v>
      </c>
      <c r="D347" s="1"/>
      <c r="E347" s="27"/>
      <c r="F347" s="2"/>
      <c r="G347" s="155">
        <f t="shared" si="24"/>
        <v>0</v>
      </c>
      <c r="H347" s="2"/>
      <c r="I347" s="155">
        <f t="shared" si="25"/>
        <v>0</v>
      </c>
      <c r="J347" s="722">
        <f t="shared" si="26"/>
        <v>0</v>
      </c>
    </row>
    <row r="348" spans="3:10" ht="27" customHeight="1">
      <c r="C348" s="148" t="s">
        <v>194</v>
      </c>
      <c r="D348" s="1"/>
      <c r="E348" s="27"/>
      <c r="F348" s="2"/>
      <c r="G348" s="155">
        <f t="shared" si="24"/>
        <v>0</v>
      </c>
      <c r="H348" s="2"/>
      <c r="I348" s="155">
        <f t="shared" si="25"/>
        <v>0</v>
      </c>
      <c r="J348" s="722">
        <f t="shared" si="26"/>
        <v>0</v>
      </c>
    </row>
    <row r="349" spans="3:10" ht="27" customHeight="1">
      <c r="C349" s="148" t="s">
        <v>195</v>
      </c>
      <c r="D349" s="1"/>
      <c r="E349" s="27"/>
      <c r="F349" s="2"/>
      <c r="G349" s="155">
        <f t="shared" si="24"/>
        <v>0</v>
      </c>
      <c r="H349" s="2"/>
      <c r="I349" s="155">
        <f t="shared" si="25"/>
        <v>0</v>
      </c>
      <c r="J349" s="722">
        <f t="shared" si="26"/>
        <v>0</v>
      </c>
    </row>
    <row r="350" spans="3:10" ht="27" customHeight="1">
      <c r="C350" s="148" t="s">
        <v>852</v>
      </c>
      <c r="D350" s="1"/>
      <c r="E350" s="27"/>
      <c r="F350" s="2"/>
      <c r="G350" s="155">
        <f t="shared" si="24"/>
        <v>0</v>
      </c>
      <c r="H350" s="2"/>
      <c r="I350" s="155">
        <f t="shared" si="25"/>
        <v>0</v>
      </c>
      <c r="J350" s="722">
        <f t="shared" si="26"/>
        <v>0</v>
      </c>
    </row>
    <row r="351" spans="3:10" ht="27" customHeight="1">
      <c r="C351" s="148" t="s">
        <v>853</v>
      </c>
      <c r="D351" s="1"/>
      <c r="E351" s="27"/>
      <c r="F351" s="2"/>
      <c r="G351" s="155">
        <f t="shared" si="24"/>
        <v>0</v>
      </c>
      <c r="H351" s="2"/>
      <c r="I351" s="155">
        <f t="shared" si="25"/>
        <v>0</v>
      </c>
      <c r="J351" s="722">
        <f t="shared" si="26"/>
        <v>0</v>
      </c>
    </row>
    <row r="352" spans="3:10" ht="27" customHeight="1">
      <c r="C352" s="148" t="s">
        <v>196</v>
      </c>
      <c r="D352" s="1"/>
      <c r="E352" s="27"/>
      <c r="F352" s="2"/>
      <c r="G352" s="155">
        <f t="shared" si="24"/>
        <v>0</v>
      </c>
      <c r="H352" s="2"/>
      <c r="I352" s="155">
        <f t="shared" si="25"/>
        <v>0</v>
      </c>
      <c r="J352" s="722">
        <f t="shared" si="26"/>
        <v>0</v>
      </c>
    </row>
    <row r="353" spans="3:10" ht="27" customHeight="1">
      <c r="C353" s="148" t="s">
        <v>197</v>
      </c>
      <c r="D353" s="1"/>
      <c r="E353" s="27"/>
      <c r="F353" s="2"/>
      <c r="G353" s="155">
        <f t="shared" si="24"/>
        <v>0</v>
      </c>
      <c r="H353" s="2"/>
      <c r="I353" s="155">
        <f t="shared" si="25"/>
        <v>0</v>
      </c>
      <c r="J353" s="722">
        <f t="shared" si="26"/>
        <v>0</v>
      </c>
    </row>
    <row r="354" spans="3:10" ht="27" customHeight="1">
      <c r="C354" s="148" t="s">
        <v>198</v>
      </c>
      <c r="D354" s="1"/>
      <c r="E354" s="27"/>
      <c r="F354" s="2"/>
      <c r="G354" s="155">
        <f t="shared" si="24"/>
        <v>0</v>
      </c>
      <c r="H354" s="2"/>
      <c r="I354" s="155">
        <f t="shared" si="25"/>
        <v>0</v>
      </c>
      <c r="J354" s="722">
        <f t="shared" si="26"/>
        <v>0</v>
      </c>
    </row>
    <row r="355" spans="3:10" ht="27" customHeight="1">
      <c r="C355" s="148" t="s">
        <v>199</v>
      </c>
      <c r="D355" s="1"/>
      <c r="E355" s="27"/>
      <c r="F355" s="2"/>
      <c r="G355" s="155">
        <f t="shared" si="24"/>
        <v>0</v>
      </c>
      <c r="H355" s="2"/>
      <c r="I355" s="155">
        <f t="shared" si="25"/>
        <v>0</v>
      </c>
      <c r="J355" s="722">
        <f t="shared" si="26"/>
        <v>0</v>
      </c>
    </row>
    <row r="356" spans="3:10" ht="27" customHeight="1">
      <c r="C356" s="148" t="s">
        <v>200</v>
      </c>
      <c r="D356" s="1"/>
      <c r="E356" s="27"/>
      <c r="F356" s="2"/>
      <c r="G356" s="155">
        <f t="shared" si="24"/>
        <v>0</v>
      </c>
      <c r="H356" s="2"/>
      <c r="I356" s="155">
        <f t="shared" si="25"/>
        <v>0</v>
      </c>
      <c r="J356" s="722">
        <f t="shared" si="26"/>
        <v>0</v>
      </c>
    </row>
    <row r="357" spans="3:10" ht="27" customHeight="1">
      <c r="C357" s="148" t="s">
        <v>201</v>
      </c>
      <c r="D357" s="1"/>
      <c r="E357" s="27"/>
      <c r="F357" s="2"/>
      <c r="G357" s="155">
        <f t="shared" si="24"/>
        <v>0</v>
      </c>
      <c r="H357" s="2"/>
      <c r="I357" s="155">
        <f t="shared" si="25"/>
        <v>0</v>
      </c>
      <c r="J357" s="722">
        <f t="shared" si="26"/>
        <v>0</v>
      </c>
    </row>
    <row r="358" spans="3:10" ht="27" customHeight="1">
      <c r="C358" s="148" t="s">
        <v>202</v>
      </c>
      <c r="D358" s="1"/>
      <c r="E358" s="27"/>
      <c r="F358" s="2"/>
      <c r="G358" s="155">
        <f t="shared" si="24"/>
        <v>0</v>
      </c>
      <c r="H358" s="2"/>
      <c r="I358" s="155">
        <f t="shared" si="25"/>
        <v>0</v>
      </c>
      <c r="J358" s="722">
        <f t="shared" si="26"/>
        <v>0</v>
      </c>
    </row>
    <row r="359" spans="3:10" ht="27" customHeight="1">
      <c r="C359" s="148" t="s">
        <v>203</v>
      </c>
      <c r="D359" s="1"/>
      <c r="E359" s="27"/>
      <c r="F359" s="2"/>
      <c r="G359" s="155">
        <f t="shared" si="24"/>
        <v>0</v>
      </c>
      <c r="H359" s="2"/>
      <c r="I359" s="155">
        <f t="shared" si="25"/>
        <v>0</v>
      </c>
      <c r="J359" s="722">
        <f t="shared" si="26"/>
        <v>0</v>
      </c>
    </row>
    <row r="360" spans="3:10" ht="27" customHeight="1">
      <c r="C360" s="148" t="s">
        <v>204</v>
      </c>
      <c r="D360" s="1"/>
      <c r="E360" s="27"/>
      <c r="F360" s="2"/>
      <c r="G360" s="155">
        <f t="shared" si="24"/>
        <v>0</v>
      </c>
      <c r="H360" s="2"/>
      <c r="I360" s="155">
        <f t="shared" si="25"/>
        <v>0</v>
      </c>
      <c r="J360" s="722">
        <f t="shared" si="26"/>
        <v>0</v>
      </c>
    </row>
    <row r="361" spans="3:10" ht="27" customHeight="1">
      <c r="C361" s="148" t="s">
        <v>205</v>
      </c>
      <c r="D361" s="1"/>
      <c r="E361" s="27"/>
      <c r="F361" s="2"/>
      <c r="G361" s="155">
        <f t="shared" ref="G361:G392" si="27">IF(F361&gt;0,F361*D361,0)</f>
        <v>0</v>
      </c>
      <c r="H361" s="2"/>
      <c r="I361" s="155">
        <f t="shared" ref="I361:I392" si="28">IFERROR(IF(F361=0,0,G361/H361),"please enter life")</f>
        <v>0</v>
      </c>
      <c r="J361" s="722">
        <f t="shared" ref="J361:J393" si="29">IF(H361=0,0,(H361+1))</f>
        <v>0</v>
      </c>
    </row>
    <row r="362" spans="3:10" ht="27" customHeight="1">
      <c r="C362" s="148" t="s">
        <v>206</v>
      </c>
      <c r="D362" s="1"/>
      <c r="E362" s="27"/>
      <c r="F362" s="2"/>
      <c r="G362" s="155">
        <f t="shared" si="27"/>
        <v>0</v>
      </c>
      <c r="H362" s="2"/>
      <c r="I362" s="155">
        <f t="shared" si="28"/>
        <v>0</v>
      </c>
      <c r="J362" s="722">
        <f t="shared" si="29"/>
        <v>0</v>
      </c>
    </row>
    <row r="363" spans="3:10" ht="27" customHeight="1">
      <c r="C363" s="148" t="s">
        <v>207</v>
      </c>
      <c r="D363" s="1"/>
      <c r="E363" s="27"/>
      <c r="F363" s="2"/>
      <c r="G363" s="155">
        <f t="shared" si="27"/>
        <v>0</v>
      </c>
      <c r="H363" s="2"/>
      <c r="I363" s="155">
        <f t="shared" si="28"/>
        <v>0</v>
      </c>
      <c r="J363" s="722">
        <f t="shared" si="29"/>
        <v>0</v>
      </c>
    </row>
    <row r="364" spans="3:10" ht="27" customHeight="1">
      <c r="C364" s="148" t="s">
        <v>854</v>
      </c>
      <c r="D364" s="1"/>
      <c r="E364" s="27"/>
      <c r="F364" s="2"/>
      <c r="G364" s="155">
        <f t="shared" si="27"/>
        <v>0</v>
      </c>
      <c r="H364" s="2"/>
      <c r="I364" s="155">
        <f t="shared" si="28"/>
        <v>0</v>
      </c>
      <c r="J364" s="722">
        <f t="shared" si="29"/>
        <v>0</v>
      </c>
    </row>
    <row r="365" spans="3:10" ht="27" customHeight="1">
      <c r="C365" s="148" t="s">
        <v>208</v>
      </c>
      <c r="D365" s="1"/>
      <c r="E365" s="27"/>
      <c r="F365" s="2"/>
      <c r="G365" s="155">
        <f t="shared" si="27"/>
        <v>0</v>
      </c>
      <c r="H365" s="2"/>
      <c r="I365" s="155">
        <f t="shared" si="28"/>
        <v>0</v>
      </c>
      <c r="J365" s="722">
        <f t="shared" si="29"/>
        <v>0</v>
      </c>
    </row>
    <row r="366" spans="3:10" ht="27" customHeight="1">
      <c r="C366" s="148" t="s">
        <v>209</v>
      </c>
      <c r="D366" s="1"/>
      <c r="E366" s="27"/>
      <c r="F366" s="2"/>
      <c r="G366" s="155">
        <f t="shared" si="27"/>
        <v>0</v>
      </c>
      <c r="H366" s="2"/>
      <c r="I366" s="155">
        <f t="shared" si="28"/>
        <v>0</v>
      </c>
      <c r="J366" s="722">
        <f t="shared" si="29"/>
        <v>0</v>
      </c>
    </row>
    <row r="367" spans="3:10" ht="27" customHeight="1">
      <c r="C367" s="148" t="s">
        <v>210</v>
      </c>
      <c r="D367" s="1"/>
      <c r="E367" s="27"/>
      <c r="F367" s="2"/>
      <c r="G367" s="155">
        <f t="shared" si="27"/>
        <v>0</v>
      </c>
      <c r="H367" s="2"/>
      <c r="I367" s="155">
        <f t="shared" si="28"/>
        <v>0</v>
      </c>
      <c r="J367" s="722">
        <f t="shared" si="29"/>
        <v>0</v>
      </c>
    </row>
    <row r="368" spans="3:10" ht="27" customHeight="1">
      <c r="C368" s="148" t="s">
        <v>211</v>
      </c>
      <c r="D368" s="1"/>
      <c r="E368" s="27"/>
      <c r="F368" s="2"/>
      <c r="G368" s="155">
        <f t="shared" si="27"/>
        <v>0</v>
      </c>
      <c r="H368" s="2"/>
      <c r="I368" s="155">
        <f t="shared" si="28"/>
        <v>0</v>
      </c>
      <c r="J368" s="722">
        <f t="shared" si="29"/>
        <v>0</v>
      </c>
    </row>
    <row r="369" spans="3:10" ht="27" customHeight="1">
      <c r="C369" s="148" t="s">
        <v>212</v>
      </c>
      <c r="D369" s="1"/>
      <c r="E369" s="27"/>
      <c r="F369" s="2"/>
      <c r="G369" s="155">
        <f t="shared" si="27"/>
        <v>0</v>
      </c>
      <c r="H369" s="2"/>
      <c r="I369" s="155">
        <f t="shared" si="28"/>
        <v>0</v>
      </c>
      <c r="J369" s="722">
        <f t="shared" si="29"/>
        <v>0</v>
      </c>
    </row>
    <row r="370" spans="3:10" ht="27" customHeight="1">
      <c r="C370" s="148" t="s">
        <v>213</v>
      </c>
      <c r="D370" s="1"/>
      <c r="E370" s="27"/>
      <c r="F370" s="2"/>
      <c r="G370" s="155">
        <f t="shared" si="27"/>
        <v>0</v>
      </c>
      <c r="H370" s="2"/>
      <c r="I370" s="155">
        <f t="shared" si="28"/>
        <v>0</v>
      </c>
      <c r="J370" s="722">
        <f t="shared" si="29"/>
        <v>0</v>
      </c>
    </row>
    <row r="371" spans="3:10" ht="27" customHeight="1">
      <c r="C371" s="148" t="s">
        <v>214</v>
      </c>
      <c r="D371" s="1"/>
      <c r="E371" s="27"/>
      <c r="F371" s="2"/>
      <c r="G371" s="155">
        <f t="shared" si="27"/>
        <v>0</v>
      </c>
      <c r="H371" s="2"/>
      <c r="I371" s="155">
        <f t="shared" si="28"/>
        <v>0</v>
      </c>
      <c r="J371" s="722">
        <f t="shared" si="29"/>
        <v>0</v>
      </c>
    </row>
    <row r="372" spans="3:10" ht="27" customHeight="1">
      <c r="C372" s="148" t="s">
        <v>215</v>
      </c>
      <c r="D372" s="1"/>
      <c r="E372" s="27"/>
      <c r="F372" s="2"/>
      <c r="G372" s="155">
        <f t="shared" si="27"/>
        <v>0</v>
      </c>
      <c r="H372" s="2"/>
      <c r="I372" s="155">
        <f t="shared" si="28"/>
        <v>0</v>
      </c>
      <c r="J372" s="722">
        <f t="shared" si="29"/>
        <v>0</v>
      </c>
    </row>
    <row r="373" spans="3:10" ht="27" customHeight="1">
      <c r="C373" s="148" t="s">
        <v>216</v>
      </c>
      <c r="D373" s="1"/>
      <c r="E373" s="27"/>
      <c r="F373" s="2"/>
      <c r="G373" s="155">
        <f t="shared" si="27"/>
        <v>0</v>
      </c>
      <c r="H373" s="2"/>
      <c r="I373" s="155">
        <f t="shared" si="28"/>
        <v>0</v>
      </c>
      <c r="J373" s="722">
        <f t="shared" si="29"/>
        <v>0</v>
      </c>
    </row>
    <row r="374" spans="3:10" ht="27" customHeight="1">
      <c r="C374" s="148" t="s">
        <v>217</v>
      </c>
      <c r="D374" s="1"/>
      <c r="E374" s="27"/>
      <c r="F374" s="2"/>
      <c r="G374" s="155">
        <f t="shared" si="27"/>
        <v>0</v>
      </c>
      <c r="H374" s="2"/>
      <c r="I374" s="155">
        <f t="shared" si="28"/>
        <v>0</v>
      </c>
      <c r="J374" s="722">
        <f t="shared" si="29"/>
        <v>0</v>
      </c>
    </row>
    <row r="375" spans="3:10" ht="27" customHeight="1">
      <c r="C375" s="148" t="s">
        <v>218</v>
      </c>
      <c r="D375" s="1"/>
      <c r="E375" s="27"/>
      <c r="F375" s="2"/>
      <c r="G375" s="155">
        <f t="shared" si="27"/>
        <v>0</v>
      </c>
      <c r="H375" s="2"/>
      <c r="I375" s="155">
        <f t="shared" si="28"/>
        <v>0</v>
      </c>
      <c r="J375" s="722">
        <f t="shared" si="29"/>
        <v>0</v>
      </c>
    </row>
    <row r="376" spans="3:10" ht="27" customHeight="1">
      <c r="C376" s="148" t="s">
        <v>219</v>
      </c>
      <c r="D376" s="1"/>
      <c r="E376" s="27"/>
      <c r="F376" s="2"/>
      <c r="G376" s="155">
        <f t="shared" si="27"/>
        <v>0</v>
      </c>
      <c r="H376" s="2"/>
      <c r="I376" s="155">
        <f t="shared" si="28"/>
        <v>0</v>
      </c>
      <c r="J376" s="722">
        <f t="shared" si="29"/>
        <v>0</v>
      </c>
    </row>
    <row r="377" spans="3:10" ht="27" customHeight="1">
      <c r="C377" s="148" t="s">
        <v>220</v>
      </c>
      <c r="D377" s="1"/>
      <c r="E377" s="27"/>
      <c r="F377" s="2"/>
      <c r="G377" s="155">
        <f t="shared" si="27"/>
        <v>0</v>
      </c>
      <c r="H377" s="2"/>
      <c r="I377" s="155">
        <f t="shared" si="28"/>
        <v>0</v>
      </c>
      <c r="J377" s="722">
        <f t="shared" si="29"/>
        <v>0</v>
      </c>
    </row>
    <row r="378" spans="3:10" ht="27" customHeight="1">
      <c r="C378" s="148" t="s">
        <v>221</v>
      </c>
      <c r="D378" s="1"/>
      <c r="E378" s="27"/>
      <c r="F378" s="2"/>
      <c r="G378" s="155">
        <f t="shared" si="27"/>
        <v>0</v>
      </c>
      <c r="H378" s="2"/>
      <c r="I378" s="155">
        <f t="shared" si="28"/>
        <v>0</v>
      </c>
      <c r="J378" s="722">
        <f t="shared" si="29"/>
        <v>0</v>
      </c>
    </row>
    <row r="379" spans="3:10" ht="27" customHeight="1">
      <c r="C379" s="148" t="s">
        <v>222</v>
      </c>
      <c r="D379" s="1"/>
      <c r="E379" s="27"/>
      <c r="F379" s="2"/>
      <c r="G379" s="155">
        <f t="shared" si="27"/>
        <v>0</v>
      </c>
      <c r="H379" s="2"/>
      <c r="I379" s="155">
        <f t="shared" si="28"/>
        <v>0</v>
      </c>
      <c r="J379" s="722">
        <f t="shared" si="29"/>
        <v>0</v>
      </c>
    </row>
    <row r="380" spans="3:10" ht="27" customHeight="1">
      <c r="C380" s="148" t="s">
        <v>223</v>
      </c>
      <c r="D380" s="1"/>
      <c r="E380" s="27"/>
      <c r="F380" s="2"/>
      <c r="G380" s="155">
        <f t="shared" si="27"/>
        <v>0</v>
      </c>
      <c r="H380" s="2"/>
      <c r="I380" s="155">
        <f t="shared" si="28"/>
        <v>0</v>
      </c>
      <c r="J380" s="722">
        <f t="shared" si="29"/>
        <v>0</v>
      </c>
    </row>
    <row r="381" spans="3:10" ht="27" customHeight="1">
      <c r="C381" s="148" t="s">
        <v>224</v>
      </c>
      <c r="D381" s="1"/>
      <c r="E381" s="27"/>
      <c r="F381" s="2"/>
      <c r="G381" s="155">
        <f t="shared" si="27"/>
        <v>0</v>
      </c>
      <c r="H381" s="2"/>
      <c r="I381" s="155">
        <f t="shared" si="28"/>
        <v>0</v>
      </c>
      <c r="J381" s="722">
        <f t="shared" si="29"/>
        <v>0</v>
      </c>
    </row>
    <row r="382" spans="3:10" ht="27" customHeight="1">
      <c r="C382" s="148" t="s">
        <v>225</v>
      </c>
      <c r="D382" s="1"/>
      <c r="E382" s="27"/>
      <c r="F382" s="2"/>
      <c r="G382" s="155">
        <f t="shared" si="27"/>
        <v>0</v>
      </c>
      <c r="H382" s="2"/>
      <c r="I382" s="155">
        <f t="shared" si="28"/>
        <v>0</v>
      </c>
      <c r="J382" s="722">
        <f t="shared" si="29"/>
        <v>0</v>
      </c>
    </row>
    <row r="383" spans="3:10" ht="27" customHeight="1">
      <c r="C383" s="148" t="s">
        <v>226</v>
      </c>
      <c r="D383" s="1"/>
      <c r="E383" s="27"/>
      <c r="F383" s="2"/>
      <c r="G383" s="155">
        <f t="shared" si="27"/>
        <v>0</v>
      </c>
      <c r="H383" s="2"/>
      <c r="I383" s="155">
        <f t="shared" si="28"/>
        <v>0</v>
      </c>
      <c r="J383" s="722">
        <f t="shared" si="29"/>
        <v>0</v>
      </c>
    </row>
    <row r="384" spans="3:10" ht="27" customHeight="1">
      <c r="C384" s="148" t="s">
        <v>227</v>
      </c>
      <c r="D384" s="1"/>
      <c r="E384" s="27"/>
      <c r="F384" s="2"/>
      <c r="G384" s="155">
        <f t="shared" si="27"/>
        <v>0</v>
      </c>
      <c r="H384" s="2"/>
      <c r="I384" s="155">
        <f t="shared" si="28"/>
        <v>0</v>
      </c>
      <c r="J384" s="722">
        <f t="shared" si="29"/>
        <v>0</v>
      </c>
    </row>
    <row r="385" spans="1:11" ht="27" customHeight="1">
      <c r="C385" s="148" t="s">
        <v>228</v>
      </c>
      <c r="D385" s="1"/>
      <c r="E385" s="27"/>
      <c r="F385" s="2"/>
      <c r="G385" s="155">
        <f t="shared" si="27"/>
        <v>0</v>
      </c>
      <c r="H385" s="2"/>
      <c r="I385" s="155">
        <f t="shared" si="28"/>
        <v>0</v>
      </c>
      <c r="J385" s="722">
        <f t="shared" si="29"/>
        <v>0</v>
      </c>
    </row>
    <row r="386" spans="1:11" ht="27" customHeight="1">
      <c r="C386" s="148" t="s">
        <v>229</v>
      </c>
      <c r="D386" s="1"/>
      <c r="E386" s="27"/>
      <c r="F386" s="2"/>
      <c r="G386" s="155">
        <f t="shared" si="27"/>
        <v>0</v>
      </c>
      <c r="H386" s="2"/>
      <c r="I386" s="155">
        <f t="shared" si="28"/>
        <v>0</v>
      </c>
      <c r="J386" s="722">
        <f t="shared" si="29"/>
        <v>0</v>
      </c>
    </row>
    <row r="387" spans="1:11" ht="27" customHeight="1">
      <c r="C387" s="148" t="s">
        <v>230</v>
      </c>
      <c r="D387" s="1"/>
      <c r="E387" s="27"/>
      <c r="F387" s="2"/>
      <c r="G387" s="155">
        <f t="shared" si="27"/>
        <v>0</v>
      </c>
      <c r="H387" s="2"/>
      <c r="I387" s="155">
        <f t="shared" si="28"/>
        <v>0</v>
      </c>
      <c r="J387" s="722">
        <f t="shared" si="29"/>
        <v>0</v>
      </c>
    </row>
    <row r="388" spans="1:11" ht="27" customHeight="1">
      <c r="C388" s="148" t="s">
        <v>124</v>
      </c>
      <c r="D388" s="1"/>
      <c r="E388" s="27"/>
      <c r="F388" s="2"/>
      <c r="G388" s="155">
        <f t="shared" si="27"/>
        <v>0</v>
      </c>
      <c r="H388" s="2"/>
      <c r="I388" s="155">
        <f t="shared" si="28"/>
        <v>0</v>
      </c>
      <c r="J388" s="722">
        <f t="shared" si="29"/>
        <v>0</v>
      </c>
    </row>
    <row r="389" spans="1:11" ht="27" customHeight="1">
      <c r="C389" s="148" t="s">
        <v>926</v>
      </c>
      <c r="D389" s="1"/>
      <c r="E389" s="27"/>
      <c r="F389" s="2"/>
      <c r="G389" s="155">
        <f t="shared" si="27"/>
        <v>0</v>
      </c>
      <c r="H389" s="2"/>
      <c r="I389" s="155">
        <f t="shared" si="28"/>
        <v>0</v>
      </c>
      <c r="J389" s="722">
        <f t="shared" si="29"/>
        <v>0</v>
      </c>
    </row>
    <row r="390" spans="1:11" ht="27" customHeight="1">
      <c r="C390" s="411" t="s">
        <v>84</v>
      </c>
      <c r="D390" s="1"/>
      <c r="E390" s="27"/>
      <c r="F390" s="2"/>
      <c r="G390" s="155">
        <f t="shared" si="27"/>
        <v>0</v>
      </c>
      <c r="H390" s="2"/>
      <c r="I390" s="155">
        <f t="shared" si="28"/>
        <v>0</v>
      </c>
      <c r="J390" s="722">
        <f t="shared" si="29"/>
        <v>0</v>
      </c>
    </row>
    <row r="391" spans="1:11" ht="27" customHeight="1">
      <c r="C391" s="411" t="s">
        <v>85</v>
      </c>
      <c r="D391" s="1"/>
      <c r="E391" s="27"/>
      <c r="F391" s="2"/>
      <c r="G391" s="155">
        <f t="shared" si="27"/>
        <v>0</v>
      </c>
      <c r="H391" s="2"/>
      <c r="I391" s="155">
        <f t="shared" si="28"/>
        <v>0</v>
      </c>
      <c r="J391" s="722">
        <f t="shared" si="29"/>
        <v>0</v>
      </c>
    </row>
    <row r="392" spans="1:11" ht="27" customHeight="1">
      <c r="C392" s="411" t="s">
        <v>86</v>
      </c>
      <c r="D392" s="1"/>
      <c r="E392" s="27"/>
      <c r="F392" s="2"/>
      <c r="G392" s="155">
        <f t="shared" si="27"/>
        <v>0</v>
      </c>
      <c r="H392" s="2"/>
      <c r="I392" s="155">
        <f t="shared" si="28"/>
        <v>0</v>
      </c>
      <c r="J392" s="722">
        <f t="shared" si="29"/>
        <v>0</v>
      </c>
    </row>
    <row r="393" spans="1:11" ht="27" customHeight="1" thickBot="1">
      <c r="C393" s="412" t="s">
        <v>87</v>
      </c>
      <c r="D393" s="808"/>
      <c r="E393" s="809"/>
      <c r="F393" s="810"/>
      <c r="G393" s="811">
        <f>IF(F393&gt;0,F393*D393,0)</f>
        <v>0</v>
      </c>
      <c r="H393" s="810"/>
      <c r="I393" s="811">
        <f>IFERROR(IF(F393=0,0,G393/H393),"please enter life")</f>
        <v>0</v>
      </c>
      <c r="J393" s="723">
        <f t="shared" si="29"/>
        <v>0</v>
      </c>
    </row>
    <row r="394" spans="1:11" ht="27" customHeight="1">
      <c r="C394" s="106" t="s">
        <v>231</v>
      </c>
      <c r="D394" s="106"/>
      <c r="E394" s="107"/>
      <c r="F394" s="106"/>
      <c r="G394" s="108">
        <f>SUM(G329:G393)</f>
        <v>0</v>
      </c>
      <c r="H394" s="106"/>
      <c r="I394" s="108">
        <f>SUM(I329:I393)-I395</f>
        <v>0</v>
      </c>
      <c r="J394" s="725" t="s">
        <v>60</v>
      </c>
    </row>
    <row r="395" spans="1:11" ht="27" customHeight="1">
      <c r="C395" s="106" t="s">
        <v>61</v>
      </c>
      <c r="D395" s="106"/>
      <c r="E395" s="107"/>
      <c r="F395" s="106"/>
      <c r="H395" s="106"/>
      <c r="I395" s="108">
        <f>SUMIF(H$329:H$393,1,G$329:G$393)</f>
        <v>0</v>
      </c>
      <c r="J395" s="724" t="s">
        <v>62</v>
      </c>
    </row>
    <row r="396" spans="1:11" ht="27" customHeight="1">
      <c r="C396" s="106" t="s">
        <v>744</v>
      </c>
      <c r="D396" s="112"/>
      <c r="G396" s="110"/>
      <c r="I396" s="108">
        <f>SUMIF(H$329:H$393,2,G$329:G$393)</f>
        <v>0</v>
      </c>
      <c r="J396" s="724" t="s">
        <v>745</v>
      </c>
    </row>
    <row r="397" spans="1:11" ht="27" customHeight="1">
      <c r="C397" s="119"/>
    </row>
    <row r="398" spans="1:11" s="78" customFormat="1" ht="27" customHeight="1">
      <c r="A398" s="1006" t="s">
        <v>232</v>
      </c>
      <c r="B398" s="1006"/>
      <c r="C398" s="1006"/>
      <c r="D398" s="1006"/>
      <c r="E398" s="1006"/>
      <c r="F398" s="1006"/>
      <c r="G398" s="1006"/>
      <c r="H398" s="1006"/>
      <c r="I398" s="1007"/>
      <c r="J398" s="1007"/>
      <c r="K398" s="1007"/>
    </row>
    <row r="399" spans="1:11" ht="27" customHeight="1" thickBot="1">
      <c r="A399" s="99"/>
      <c r="B399" s="77"/>
      <c r="C399" s="81"/>
      <c r="D399" s="77"/>
      <c r="E399" s="117"/>
      <c r="F399" s="77"/>
      <c r="G399" s="77"/>
      <c r="H399" s="77"/>
      <c r="I399" s="77"/>
      <c r="J399" s="730"/>
    </row>
    <row r="400" spans="1:11" ht="55" customHeight="1">
      <c r="A400" s="118"/>
      <c r="C400" s="151"/>
      <c r="D400" s="152" t="s">
        <v>78</v>
      </c>
      <c r="E400" s="153" t="s">
        <v>906</v>
      </c>
      <c r="F400" s="153" t="s">
        <v>48</v>
      </c>
      <c r="G400" s="153" t="s">
        <v>49</v>
      </c>
      <c r="H400" s="153" t="s">
        <v>50</v>
      </c>
      <c r="I400" s="153" t="s">
        <v>51</v>
      </c>
      <c r="J400" s="710" t="s">
        <v>803</v>
      </c>
    </row>
    <row r="401" spans="1:11" ht="27" customHeight="1">
      <c r="C401" s="759" t="s">
        <v>855</v>
      </c>
      <c r="D401" s="165"/>
      <c r="E401" s="166"/>
      <c r="F401" s="167"/>
      <c r="G401" s="168">
        <f t="shared" ref="G401:G406" si="30">IF(F401&gt;0,F401*D401,0)</f>
        <v>0</v>
      </c>
      <c r="H401" s="167"/>
      <c r="I401" s="168">
        <f t="shared" ref="I401:I406" si="31">IFERROR(IF(F401=0,0,G401/H401),"please enter life")</f>
        <v>0</v>
      </c>
      <c r="J401" s="731">
        <f t="shared" ref="J401:J406" si="32">IF(H401=0,0,(H401+1))</f>
        <v>0</v>
      </c>
    </row>
    <row r="402" spans="1:11" ht="27" customHeight="1">
      <c r="C402" s="758" t="s">
        <v>918</v>
      </c>
      <c r="D402" s="1"/>
      <c r="E402" s="27"/>
      <c r="F402" s="757"/>
      <c r="G402" s="168">
        <f t="shared" si="30"/>
        <v>0</v>
      </c>
      <c r="H402" s="167"/>
      <c r="I402" s="168">
        <f t="shared" si="31"/>
        <v>0</v>
      </c>
      <c r="J402" s="731">
        <f t="shared" si="32"/>
        <v>0</v>
      </c>
    </row>
    <row r="403" spans="1:11" ht="27" customHeight="1">
      <c r="C403" s="411" t="s">
        <v>84</v>
      </c>
      <c r="D403" s="1"/>
      <c r="E403" s="27"/>
      <c r="F403" s="2"/>
      <c r="G403" s="155">
        <f t="shared" si="30"/>
        <v>0</v>
      </c>
      <c r="H403" s="2"/>
      <c r="I403" s="155">
        <f t="shared" si="31"/>
        <v>0</v>
      </c>
      <c r="J403" s="722">
        <f t="shared" si="32"/>
        <v>0</v>
      </c>
    </row>
    <row r="404" spans="1:11" ht="27" customHeight="1">
      <c r="C404" s="411" t="s">
        <v>85</v>
      </c>
      <c r="D404" s="1"/>
      <c r="E404" s="27"/>
      <c r="F404" s="2"/>
      <c r="G404" s="155">
        <f t="shared" si="30"/>
        <v>0</v>
      </c>
      <c r="H404" s="2"/>
      <c r="I404" s="155">
        <f t="shared" si="31"/>
        <v>0</v>
      </c>
      <c r="J404" s="722">
        <f t="shared" si="32"/>
        <v>0</v>
      </c>
    </row>
    <row r="405" spans="1:11" ht="27" customHeight="1">
      <c r="C405" s="411" t="s">
        <v>86</v>
      </c>
      <c r="D405" s="1"/>
      <c r="E405" s="27"/>
      <c r="F405" s="2"/>
      <c r="G405" s="155">
        <f t="shared" si="30"/>
        <v>0</v>
      </c>
      <c r="H405" s="2"/>
      <c r="I405" s="155">
        <f t="shared" si="31"/>
        <v>0</v>
      </c>
      <c r="J405" s="722">
        <f t="shared" si="32"/>
        <v>0</v>
      </c>
    </row>
    <row r="406" spans="1:11" ht="27" customHeight="1" thickBot="1">
      <c r="C406" s="412" t="s">
        <v>87</v>
      </c>
      <c r="D406" s="3"/>
      <c r="E406" s="26"/>
      <c r="F406" s="4"/>
      <c r="G406" s="156">
        <f t="shared" si="30"/>
        <v>0</v>
      </c>
      <c r="H406" s="4"/>
      <c r="I406" s="156">
        <f t="shared" si="31"/>
        <v>0</v>
      </c>
      <c r="J406" s="723">
        <f t="shared" si="32"/>
        <v>0</v>
      </c>
    </row>
    <row r="407" spans="1:11" ht="27" customHeight="1">
      <c r="C407" s="106" t="s">
        <v>233</v>
      </c>
      <c r="D407" s="106"/>
      <c r="E407" s="107"/>
      <c r="F407" s="106"/>
      <c r="G407" s="108">
        <f>SUM(G401:G406)</f>
        <v>0</v>
      </c>
      <c r="H407" s="106"/>
      <c r="I407" s="108">
        <f>SUM(I401:I406)-I408</f>
        <v>0</v>
      </c>
      <c r="J407" s="725" t="s">
        <v>60</v>
      </c>
    </row>
    <row r="408" spans="1:11" ht="27" customHeight="1">
      <c r="C408" s="106" t="s">
        <v>61</v>
      </c>
      <c r="D408" s="106"/>
      <c r="E408" s="107"/>
      <c r="F408" s="106"/>
      <c r="H408" s="106"/>
      <c r="I408" s="108">
        <f>SUMIF(H$401:H$406,1,G$401:G$406)</f>
        <v>0</v>
      </c>
      <c r="J408" s="724" t="s">
        <v>62</v>
      </c>
    </row>
    <row r="409" spans="1:11" ht="27" customHeight="1">
      <c r="C409" s="106" t="s">
        <v>744</v>
      </c>
      <c r="D409" s="112"/>
      <c r="G409" s="110"/>
      <c r="I409" s="108">
        <f>SUMIF(H$401:H$406,2,G$401:G$406)</f>
        <v>0</v>
      </c>
      <c r="J409" s="724" t="s">
        <v>745</v>
      </c>
    </row>
    <row r="410" spans="1:11" ht="27" customHeight="1">
      <c r="C410" s="414"/>
      <c r="D410" s="413"/>
      <c r="E410" s="414"/>
      <c r="F410" s="120"/>
    </row>
    <row r="411" spans="1:11" s="78" customFormat="1" ht="27" customHeight="1">
      <c r="A411" s="1006" t="s">
        <v>299</v>
      </c>
      <c r="B411" s="1006"/>
      <c r="C411" s="1006"/>
      <c r="D411" s="1006"/>
      <c r="E411" s="1006"/>
      <c r="F411" s="1006"/>
      <c r="G411" s="1006"/>
      <c r="H411" s="1006"/>
      <c r="I411" s="1007"/>
      <c r="J411" s="1007"/>
      <c r="K411" s="1007"/>
    </row>
    <row r="412" spans="1:11" ht="27" customHeight="1">
      <c r="A412" s="97"/>
      <c r="E412" s="97"/>
      <c r="J412" s="97"/>
    </row>
    <row r="413" spans="1:11" ht="27" customHeight="1" thickBot="1">
      <c r="A413" s="97"/>
      <c r="C413" s="105" t="str">
        <f>IF(AND(G420&gt;0,'2(b). Start up farm'!G260&gt;0),"Be sure you are not double-counting your office equipment","")</f>
        <v/>
      </c>
      <c r="E413" s="97"/>
      <c r="J413" s="97"/>
    </row>
    <row r="414" spans="1:11" ht="55" customHeight="1">
      <c r="A414" s="97"/>
      <c r="C414" s="151"/>
      <c r="D414" s="152" t="s">
        <v>47</v>
      </c>
      <c r="E414" s="153" t="s">
        <v>906</v>
      </c>
      <c r="F414" s="153" t="s">
        <v>262</v>
      </c>
      <c r="G414" s="153" t="s">
        <v>49</v>
      </c>
      <c r="H414" s="153" t="s">
        <v>50</v>
      </c>
      <c r="I414" s="153" t="s">
        <v>51</v>
      </c>
      <c r="J414" s="154" t="s">
        <v>809</v>
      </c>
    </row>
    <row r="415" spans="1:11" ht="27" customHeight="1">
      <c r="A415" s="97"/>
      <c r="C415" s="148" t="s">
        <v>711</v>
      </c>
      <c r="D415" s="1"/>
      <c r="E415" s="27"/>
      <c r="F415" s="2"/>
      <c r="G415" s="155">
        <f>IF(F415&gt;0,F415*D415,0)</f>
        <v>0</v>
      </c>
      <c r="H415" s="2"/>
      <c r="I415" s="155">
        <f>IFERROR(IF(F415=0,0,G415/H415),"please enter life")</f>
        <v>0</v>
      </c>
      <c r="J415" s="157">
        <f>IF(H415=0,0,(H415+1))</f>
        <v>0</v>
      </c>
    </row>
    <row r="416" spans="1:11" ht="27" customHeight="1">
      <c r="A416" s="97"/>
      <c r="C416" s="411" t="s">
        <v>282</v>
      </c>
      <c r="D416" s="1"/>
      <c r="E416" s="27"/>
      <c r="F416" s="2"/>
      <c r="G416" s="155">
        <f>IF(F416&gt;0,F416*D416,0)</f>
        <v>0</v>
      </c>
      <c r="H416" s="2"/>
      <c r="I416" s="155">
        <f>IFERROR(IF(F416=0,0,G416/H416),"please enter life")</f>
        <v>0</v>
      </c>
      <c r="J416" s="157">
        <f>IF(H416=0,0,(H416+1))</f>
        <v>0</v>
      </c>
    </row>
    <row r="417" spans="1:15" ht="27" customHeight="1">
      <c r="A417" s="97"/>
      <c r="C417" s="411" t="s">
        <v>282</v>
      </c>
      <c r="D417" s="1"/>
      <c r="E417" s="27"/>
      <c r="F417" s="2"/>
      <c r="G417" s="155">
        <f>IF(F417&gt;0,F417*D417,0)</f>
        <v>0</v>
      </c>
      <c r="H417" s="2"/>
      <c r="I417" s="155">
        <f>IFERROR(IF(F417=0,0,G417/H417),"please enter life")</f>
        <v>0</v>
      </c>
      <c r="J417" s="157">
        <f>IF(H417=0,0,(H417+1))</f>
        <v>0</v>
      </c>
    </row>
    <row r="418" spans="1:15" ht="27" customHeight="1">
      <c r="A418" s="97"/>
      <c r="C418" s="411" t="s">
        <v>282</v>
      </c>
      <c r="D418" s="1"/>
      <c r="E418" s="27"/>
      <c r="F418" s="2"/>
      <c r="G418" s="155">
        <f>IF(F418&gt;0,F418*D418,0)</f>
        <v>0</v>
      </c>
      <c r="H418" s="2"/>
      <c r="I418" s="155">
        <f>IFERROR(IF(F418=0,0,G418/H418),"please enter life")</f>
        <v>0</v>
      </c>
      <c r="J418" s="157">
        <f>IF(H418=0,0,(H418+1))</f>
        <v>0</v>
      </c>
    </row>
    <row r="419" spans="1:15" ht="27" customHeight="1" thickBot="1">
      <c r="A419" s="97"/>
      <c r="C419" s="412" t="s">
        <v>259</v>
      </c>
      <c r="D419" s="3"/>
      <c r="E419" s="26"/>
      <c r="F419" s="4"/>
      <c r="G419" s="156">
        <f>IF(F419&gt;0,F419*D419,0)</f>
        <v>0</v>
      </c>
      <c r="H419" s="4"/>
      <c r="I419" s="156">
        <f>IFERROR(IF(F419=0,0,G419/H419),"please enter life")</f>
        <v>0</v>
      </c>
      <c r="J419" s="158">
        <f>IF(H419=0,0,(H419+1))</f>
        <v>0</v>
      </c>
    </row>
    <row r="420" spans="1:15" ht="27" customHeight="1">
      <c r="A420" s="97"/>
      <c r="C420" s="106" t="s">
        <v>300</v>
      </c>
      <c r="D420" s="106"/>
      <c r="E420" s="107"/>
      <c r="F420" s="106"/>
      <c r="G420" s="108">
        <f>SUM(G415:G419)</f>
        <v>0</v>
      </c>
      <c r="H420" s="106"/>
      <c r="I420" s="108">
        <f>SUM(I415:I419)-I421</f>
        <v>0</v>
      </c>
      <c r="J420" s="109" t="s">
        <v>60</v>
      </c>
    </row>
    <row r="421" spans="1:15" ht="27" customHeight="1">
      <c r="A421" s="97"/>
      <c r="C421" s="106" t="s">
        <v>61</v>
      </c>
      <c r="D421" s="106"/>
      <c r="E421" s="107"/>
      <c r="F421" s="106"/>
      <c r="G421" s="108"/>
      <c r="H421" s="106"/>
      <c r="I421" s="108">
        <f>SUMIF(H415:H419,1,I415:I419)</f>
        <v>0</v>
      </c>
      <c r="J421" s="109" t="s">
        <v>62</v>
      </c>
    </row>
    <row r="422" spans="1:15" ht="27" customHeight="1">
      <c r="C422" s="106" t="s">
        <v>744</v>
      </c>
      <c r="D422" s="112"/>
      <c r="G422" s="110"/>
      <c r="I422" s="108">
        <f>SUMIF(H415:H419,2,I415:I419)</f>
        <v>0</v>
      </c>
      <c r="J422" s="104" t="s">
        <v>745</v>
      </c>
    </row>
    <row r="423" spans="1:15" ht="27" customHeight="1">
      <c r="C423" s="106"/>
      <c r="D423" s="112"/>
      <c r="G423" s="110"/>
      <c r="I423" s="108"/>
      <c r="J423" s="104"/>
    </row>
    <row r="424" spans="1:15" s="413" customFormat="1" ht="49" hidden="1" customHeight="1">
      <c r="C424" s="914" t="s">
        <v>234</v>
      </c>
      <c r="D424" s="845"/>
      <c r="E424" s="906" t="s">
        <v>743</v>
      </c>
      <c r="J424" s="846"/>
      <c r="L424" s="97"/>
      <c r="M424" s="97"/>
      <c r="N424" s="97"/>
      <c r="O424" s="97"/>
    </row>
    <row r="425" spans="1:15" ht="27" hidden="1" customHeight="1">
      <c r="A425" s="97"/>
      <c r="C425" s="902" t="s">
        <v>235</v>
      </c>
      <c r="D425" s="903">
        <f>I69+I123+I164+I190+I224+I259+I287+I322+I394+I407+I420</f>
        <v>0</v>
      </c>
      <c r="E425" s="904">
        <f>I71+I125+I166+I192+I226+I261+I289+I324+I396+I409+I422</f>
        <v>0</v>
      </c>
    </row>
    <row r="426" spans="1:15" ht="27" hidden="1" customHeight="1">
      <c r="A426" s="97"/>
      <c r="B426" s="905"/>
      <c r="C426" s="902" t="s">
        <v>236</v>
      </c>
      <c r="D426" s="903">
        <f>I70+I124+I165+I191+I225+I260+I288+I323+I395+I408+I421</f>
        <v>0</v>
      </c>
      <c r="E426" s="906"/>
    </row>
    <row r="427" spans="1:15" ht="27" hidden="1" customHeight="1">
      <c r="A427" s="97"/>
      <c r="B427" s="905"/>
      <c r="C427" s="906"/>
      <c r="E427" s="906"/>
    </row>
    <row r="428" spans="1:15" ht="27" hidden="1" customHeight="1">
      <c r="A428" s="97"/>
      <c r="B428" s="77"/>
      <c r="C428" s="906"/>
      <c r="E428" s="906"/>
    </row>
    <row r="429" spans="1:15" ht="27" hidden="1" customHeight="1">
      <c r="A429" s="97"/>
      <c r="B429" s="77"/>
      <c r="C429" s="906"/>
      <c r="E429" s="906"/>
    </row>
    <row r="430" spans="1:15" ht="27" hidden="1" customHeight="1">
      <c r="A430" s="97"/>
      <c r="B430" s="77"/>
      <c r="C430" s="907" t="s">
        <v>237</v>
      </c>
      <c r="D430" s="100"/>
      <c r="E430" s="906"/>
    </row>
    <row r="431" spans="1:15" ht="27" hidden="1" customHeight="1">
      <c r="A431" s="97"/>
      <c r="B431" s="77"/>
      <c r="C431" s="908" t="s">
        <v>238</v>
      </c>
      <c r="D431" s="909">
        <f>G63</f>
        <v>0</v>
      </c>
      <c r="E431" s="906"/>
    </row>
    <row r="432" spans="1:15" ht="27" hidden="1" customHeight="1">
      <c r="A432" s="97"/>
      <c r="B432" s="77"/>
      <c r="C432" s="908" t="s">
        <v>239</v>
      </c>
      <c r="D432" s="909">
        <f>G53+G65</f>
        <v>0</v>
      </c>
      <c r="E432" s="906"/>
    </row>
    <row r="433" spans="1:8" ht="27" hidden="1" customHeight="1">
      <c r="A433" s="97"/>
      <c r="B433" s="77"/>
      <c r="C433" s="908" t="s">
        <v>240</v>
      </c>
      <c r="D433" s="909">
        <f>G56+G55</f>
        <v>0</v>
      </c>
      <c r="E433" s="906"/>
    </row>
    <row r="434" spans="1:8" ht="51" hidden="1" customHeight="1">
      <c r="A434" s="97"/>
      <c r="B434" s="77"/>
      <c r="C434" s="908" t="s">
        <v>241</v>
      </c>
      <c r="D434" s="909">
        <f>G69-I70+G123-I124+G164-I165+G190-I191+G224-I225+G259-I260+G287-I288-I323+G322+G394-I395+G407-I408-D436-D433-D432-D438</f>
        <v>0</v>
      </c>
      <c r="E434" s="906" t="s">
        <v>746</v>
      </c>
    </row>
    <row r="435" spans="1:8" ht="27" hidden="1" customHeight="1">
      <c r="A435" s="97"/>
      <c r="B435" s="77"/>
      <c r="C435" s="910" t="s">
        <v>242</v>
      </c>
      <c r="D435" s="909">
        <f>G420-I421</f>
        <v>0</v>
      </c>
      <c r="E435" s="906"/>
    </row>
    <row r="436" spans="1:8" ht="27" hidden="1" customHeight="1">
      <c r="A436" s="97"/>
      <c r="B436" s="77"/>
      <c r="C436" s="908" t="s">
        <v>243</v>
      </c>
      <c r="D436" s="110">
        <f>G105+G57+G66+G67</f>
        <v>0</v>
      </c>
      <c r="E436" s="906"/>
    </row>
    <row r="437" spans="1:8" ht="27" hidden="1" customHeight="1">
      <c r="A437" s="97"/>
      <c r="C437" s="908" t="s">
        <v>244</v>
      </c>
      <c r="D437" s="909">
        <f>D426</f>
        <v>0</v>
      </c>
      <c r="E437" s="906" t="s">
        <v>245</v>
      </c>
    </row>
    <row r="438" spans="1:8" ht="27" hidden="1" customHeight="1">
      <c r="A438" s="97"/>
      <c r="C438" s="908" t="s">
        <v>246</v>
      </c>
      <c r="D438" s="110">
        <f>G64+G54</f>
        <v>0</v>
      </c>
      <c r="E438" s="906"/>
    </row>
    <row r="439" spans="1:8" ht="27" hidden="1" customHeight="1">
      <c r="A439" s="97"/>
      <c r="C439" s="906"/>
      <c r="E439" s="906"/>
    </row>
    <row r="440" spans="1:8" ht="27" hidden="1" customHeight="1">
      <c r="A440" s="97"/>
      <c r="C440" s="906" t="s">
        <v>947</v>
      </c>
      <c r="D440" s="909">
        <f>SUM(D431:D438)</f>
        <v>0</v>
      </c>
      <c r="E440" s="906" t="s">
        <v>247</v>
      </c>
    </row>
    <row r="441" spans="1:8" ht="27" hidden="1" customHeight="1">
      <c r="A441" s="97"/>
      <c r="C441" s="911"/>
      <c r="E441" s="97"/>
    </row>
    <row r="442" spans="1:8" ht="27" hidden="1" customHeight="1">
      <c r="A442" s="97"/>
      <c r="C442" s="906" t="s">
        <v>49</v>
      </c>
      <c r="D442" s="909">
        <f>G69+G123+G164+G190+G224+G259+G287+G322+G394+G407+G420</f>
        <v>0</v>
      </c>
      <c r="E442" s="906" t="s">
        <v>248</v>
      </c>
    </row>
    <row r="443" spans="1:8" ht="27" hidden="1" customHeight="1">
      <c r="A443" s="97"/>
      <c r="C443" s="906"/>
      <c r="D443" s="912"/>
      <c r="E443" s="913">
        <f>D442-D440</f>
        <v>0</v>
      </c>
      <c r="F443" s="906" t="s">
        <v>940</v>
      </c>
    </row>
    <row r="444" spans="1:8" ht="27" hidden="1" customHeight="1">
      <c r="A444" s="97"/>
      <c r="C444" s="98"/>
      <c r="F444" s="97" t="s">
        <v>946</v>
      </c>
    </row>
    <row r="445" spans="1:8" ht="27" hidden="1" customHeight="1">
      <c r="A445" s="97"/>
      <c r="C445" s="98"/>
    </row>
    <row r="446" spans="1:8" ht="27" customHeight="1">
      <c r="A446" s="97"/>
      <c r="C446" s="98"/>
    </row>
    <row r="447" spans="1:8" ht="27" customHeight="1">
      <c r="A447" s="97"/>
      <c r="C447" s="98"/>
    </row>
    <row r="448" spans="1:8" ht="27" customHeight="1">
      <c r="C448" s="821"/>
      <c r="D448" s="150"/>
      <c r="E448" s="821"/>
      <c r="F448" s="150"/>
      <c r="G448" s="150"/>
      <c r="H448" s="150"/>
    </row>
    <row r="449" spans="3:8" ht="27" customHeight="1">
      <c r="C449" s="821"/>
      <c r="D449" s="150"/>
      <c r="E449" s="821"/>
      <c r="F449" s="150"/>
      <c r="G449" s="150"/>
      <c r="H449" s="150"/>
    </row>
    <row r="450" spans="3:8" ht="27" customHeight="1">
      <c r="C450" s="98"/>
    </row>
    <row r="451" spans="3:8" ht="27" customHeight="1">
      <c r="C451" s="98"/>
    </row>
    <row r="452" spans="3:8" ht="27" customHeight="1">
      <c r="C452" s="98"/>
    </row>
    <row r="453" spans="3:8" ht="27" customHeight="1">
      <c r="C453" s="98"/>
    </row>
    <row r="454" spans="3:8" ht="27" customHeight="1">
      <c r="C454" s="98"/>
    </row>
    <row r="455" spans="3:8" ht="27" customHeight="1">
      <c r="C455" s="98"/>
    </row>
    <row r="456" spans="3:8" ht="27" customHeight="1">
      <c r="C456" s="98"/>
    </row>
    <row r="457" spans="3:8" ht="27" customHeight="1">
      <c r="C457" s="98"/>
    </row>
    <row r="458" spans="3:8" ht="27" customHeight="1">
      <c r="C458" s="98"/>
    </row>
    <row r="459" spans="3:8" ht="27" customHeight="1">
      <c r="C459" s="98"/>
    </row>
    <row r="460" spans="3:8" ht="27" customHeight="1">
      <c r="C460" s="98"/>
    </row>
    <row r="461" spans="3:8" ht="27" customHeight="1">
      <c r="C461" s="98"/>
    </row>
    <row r="462" spans="3:8" ht="27" customHeight="1">
      <c r="C462" s="98"/>
    </row>
    <row r="463" spans="3:8" ht="27" customHeight="1">
      <c r="C463" s="98"/>
    </row>
    <row r="464" spans="3:8" ht="27" customHeight="1">
      <c r="C464" s="98"/>
    </row>
    <row r="465" spans="3:3" ht="27" customHeight="1">
      <c r="C465" s="98"/>
    </row>
    <row r="466" spans="3:3" ht="27" customHeight="1">
      <c r="C466" s="98"/>
    </row>
    <row r="467" spans="3:3" ht="27" customHeight="1">
      <c r="C467" s="98"/>
    </row>
    <row r="468" spans="3:3" ht="27" customHeight="1">
      <c r="C468" s="98"/>
    </row>
    <row r="469" spans="3:3" ht="27" customHeight="1">
      <c r="C469" s="98"/>
    </row>
    <row r="470" spans="3:3" ht="27" customHeight="1">
      <c r="C470" s="98"/>
    </row>
    <row r="471" spans="3:3" ht="27" customHeight="1">
      <c r="C471" s="98"/>
    </row>
    <row r="472" spans="3:3" ht="27" customHeight="1">
      <c r="C472" s="98"/>
    </row>
    <row r="473" spans="3:3" ht="27" customHeight="1">
      <c r="C473" s="98"/>
    </row>
    <row r="474" spans="3:3" ht="27" customHeight="1">
      <c r="C474" s="98"/>
    </row>
    <row r="475" spans="3:3" ht="27" customHeight="1">
      <c r="C475" s="98"/>
    </row>
    <row r="476" spans="3:3" ht="27" customHeight="1">
      <c r="C476" s="98"/>
    </row>
    <row r="477" spans="3:3" ht="27" customHeight="1">
      <c r="C477" s="98"/>
    </row>
    <row r="478" spans="3:3" ht="27" customHeight="1">
      <c r="C478" s="98"/>
    </row>
    <row r="479" spans="3:3" ht="27" customHeight="1">
      <c r="C479" s="98"/>
    </row>
    <row r="480" spans="3:3" ht="27" customHeight="1">
      <c r="C480" s="98"/>
    </row>
    <row r="481" spans="3:3" ht="27" customHeight="1">
      <c r="C481" s="98"/>
    </row>
    <row r="482" spans="3:3" ht="27" customHeight="1">
      <c r="C482" s="98"/>
    </row>
    <row r="483" spans="3:3" ht="27" customHeight="1">
      <c r="C483" s="98"/>
    </row>
    <row r="484" spans="3:3" ht="27" customHeight="1">
      <c r="C484" s="98"/>
    </row>
    <row r="485" spans="3:3" ht="27" customHeight="1">
      <c r="C485" s="98"/>
    </row>
    <row r="486" spans="3:3" ht="27" customHeight="1">
      <c r="C486" s="98"/>
    </row>
    <row r="487" spans="3:3" ht="27" customHeight="1">
      <c r="C487" s="98"/>
    </row>
    <row r="488" spans="3:3" ht="27" customHeight="1">
      <c r="C488" s="98"/>
    </row>
    <row r="489" spans="3:3" ht="27" customHeight="1">
      <c r="C489" s="98"/>
    </row>
    <row r="490" spans="3:3" ht="27" customHeight="1">
      <c r="C490" s="98"/>
    </row>
    <row r="491" spans="3:3" ht="27" customHeight="1">
      <c r="C491" s="98"/>
    </row>
    <row r="492" spans="3:3" ht="27" customHeight="1">
      <c r="C492" s="98"/>
    </row>
    <row r="493" spans="3:3" ht="27" customHeight="1">
      <c r="C493" s="98"/>
    </row>
    <row r="494" spans="3:3" ht="27" customHeight="1">
      <c r="C494" s="98"/>
    </row>
    <row r="495" spans="3:3" ht="27" customHeight="1">
      <c r="C495" s="98"/>
    </row>
    <row r="496" spans="3:3" ht="27" customHeight="1">
      <c r="C496" s="98"/>
    </row>
    <row r="497" spans="3:3" ht="27" customHeight="1">
      <c r="C497" s="98"/>
    </row>
    <row r="498" spans="3:3" ht="27" customHeight="1">
      <c r="C498" s="98"/>
    </row>
    <row r="499" spans="3:3" ht="27" customHeight="1">
      <c r="C499" s="98"/>
    </row>
    <row r="500" spans="3:3" ht="27" customHeight="1">
      <c r="C500" s="98"/>
    </row>
    <row r="501" spans="3:3" ht="27" customHeight="1">
      <c r="C501" s="98"/>
    </row>
    <row r="502" spans="3:3" ht="27" customHeight="1">
      <c r="C502" s="98"/>
    </row>
    <row r="503" spans="3:3" ht="27" customHeight="1">
      <c r="C503" s="98"/>
    </row>
    <row r="504" spans="3:3" ht="27" customHeight="1">
      <c r="C504" s="98"/>
    </row>
    <row r="505" spans="3:3" ht="27" customHeight="1">
      <c r="C505" s="98"/>
    </row>
    <row r="506" spans="3:3" ht="27" customHeight="1">
      <c r="C506" s="98"/>
    </row>
    <row r="507" spans="3:3" ht="27" customHeight="1">
      <c r="C507" s="98"/>
    </row>
    <row r="508" spans="3:3" ht="27" customHeight="1">
      <c r="C508" s="98"/>
    </row>
    <row r="509" spans="3:3" ht="27" customHeight="1">
      <c r="C509" s="98"/>
    </row>
    <row r="510" spans="3:3" ht="27" customHeight="1">
      <c r="C510" s="98"/>
    </row>
    <row r="511" spans="3:3" ht="27" customHeight="1">
      <c r="C511" s="98"/>
    </row>
    <row r="512" spans="3:3" ht="27" customHeight="1">
      <c r="C512" s="98"/>
    </row>
    <row r="513" spans="3:3" ht="27" customHeight="1">
      <c r="C513" s="98"/>
    </row>
    <row r="514" spans="3:3" ht="27" customHeight="1">
      <c r="C514" s="98"/>
    </row>
    <row r="515" spans="3:3" ht="27" customHeight="1">
      <c r="C515" s="98"/>
    </row>
    <row r="516" spans="3:3" ht="27" customHeight="1">
      <c r="C516" s="98"/>
    </row>
    <row r="517" spans="3:3" ht="27" customHeight="1">
      <c r="C517" s="98"/>
    </row>
    <row r="518" spans="3:3" ht="27" customHeight="1">
      <c r="C518" s="98"/>
    </row>
    <row r="519" spans="3:3" ht="27" customHeight="1">
      <c r="C519" s="98"/>
    </row>
    <row r="520" spans="3:3" ht="27" customHeight="1">
      <c r="C520" s="98"/>
    </row>
    <row r="521" spans="3:3" ht="27" customHeight="1">
      <c r="C521" s="98"/>
    </row>
    <row r="522" spans="3:3" ht="27" customHeight="1">
      <c r="C522" s="98"/>
    </row>
    <row r="523" spans="3:3" ht="27" customHeight="1">
      <c r="C523" s="98"/>
    </row>
    <row r="524" spans="3:3" ht="27" customHeight="1">
      <c r="C524" s="98"/>
    </row>
    <row r="525" spans="3:3" ht="27" customHeight="1">
      <c r="C525" s="98"/>
    </row>
    <row r="526" spans="3:3" ht="27" customHeight="1">
      <c r="C526" s="98"/>
    </row>
    <row r="527" spans="3:3" ht="27" customHeight="1">
      <c r="C527" s="98"/>
    </row>
    <row r="528" spans="3:3" ht="27" customHeight="1">
      <c r="C528" s="98"/>
    </row>
    <row r="529" spans="3:3" ht="27" customHeight="1">
      <c r="C529" s="98"/>
    </row>
    <row r="530" spans="3:3" ht="27" customHeight="1">
      <c r="C530" s="98"/>
    </row>
    <row r="531" spans="3:3" ht="27" customHeight="1">
      <c r="C531" s="98"/>
    </row>
    <row r="532" spans="3:3" ht="27" customHeight="1">
      <c r="C532" s="98"/>
    </row>
    <row r="533" spans="3:3" ht="27" customHeight="1">
      <c r="C533" s="98"/>
    </row>
    <row r="534" spans="3:3" ht="27" customHeight="1">
      <c r="C534" s="98"/>
    </row>
    <row r="535" spans="3:3" ht="27" customHeight="1">
      <c r="C535" s="98"/>
    </row>
    <row r="536" spans="3:3" ht="27" customHeight="1">
      <c r="C536" s="98"/>
    </row>
    <row r="537" spans="3:3" ht="27" customHeight="1">
      <c r="C537" s="98"/>
    </row>
    <row r="538" spans="3:3" ht="27" customHeight="1">
      <c r="C538" s="98"/>
    </row>
    <row r="539" spans="3:3" ht="27" customHeight="1">
      <c r="C539" s="98"/>
    </row>
    <row r="540" spans="3:3" ht="27" customHeight="1">
      <c r="C540" s="98"/>
    </row>
    <row r="541" spans="3:3" ht="27" customHeight="1">
      <c r="C541" s="98"/>
    </row>
    <row r="542" spans="3:3" ht="27" customHeight="1">
      <c r="C542" s="98"/>
    </row>
    <row r="543" spans="3:3" ht="27" customHeight="1">
      <c r="C543" s="98"/>
    </row>
    <row r="544" spans="3:3" ht="27" customHeight="1">
      <c r="C544" s="98"/>
    </row>
    <row r="545" spans="3:3" ht="27" customHeight="1">
      <c r="C545" s="98"/>
    </row>
    <row r="546" spans="3:3" ht="27" customHeight="1">
      <c r="C546" s="98"/>
    </row>
    <row r="547" spans="3:3" ht="27" customHeight="1">
      <c r="C547" s="98"/>
    </row>
    <row r="548" spans="3:3" ht="27" customHeight="1">
      <c r="C548" s="98"/>
    </row>
    <row r="549" spans="3:3" ht="27" customHeight="1">
      <c r="C549" s="98"/>
    </row>
    <row r="550" spans="3:3" ht="27" customHeight="1">
      <c r="C550" s="98"/>
    </row>
    <row r="551" spans="3:3" ht="27" customHeight="1">
      <c r="C551" s="98"/>
    </row>
    <row r="552" spans="3:3" ht="27" customHeight="1">
      <c r="C552" s="98"/>
    </row>
    <row r="553" spans="3:3" ht="27" customHeight="1">
      <c r="C553" s="98"/>
    </row>
    <row r="554" spans="3:3" ht="27" customHeight="1">
      <c r="C554" s="98"/>
    </row>
    <row r="555" spans="3:3" ht="27" customHeight="1">
      <c r="C555" s="98"/>
    </row>
    <row r="556" spans="3:3" ht="27" customHeight="1">
      <c r="C556" s="98"/>
    </row>
    <row r="557" spans="3:3" ht="27" customHeight="1">
      <c r="C557" s="98"/>
    </row>
    <row r="558" spans="3:3" ht="27" customHeight="1">
      <c r="C558" s="98"/>
    </row>
    <row r="559" spans="3:3" ht="27" customHeight="1">
      <c r="C559" s="98"/>
    </row>
    <row r="560" spans="3:3" ht="27" customHeight="1">
      <c r="C560" s="98"/>
    </row>
    <row r="561" spans="3:3" ht="27" customHeight="1">
      <c r="C561" s="98"/>
    </row>
    <row r="562" spans="3:3" ht="27" customHeight="1">
      <c r="C562" s="98"/>
    </row>
    <row r="563" spans="3:3" ht="27" customHeight="1">
      <c r="C563" s="98"/>
    </row>
    <row r="564" spans="3:3" ht="27" customHeight="1">
      <c r="C564" s="98"/>
    </row>
    <row r="565" spans="3:3" ht="27" customHeight="1">
      <c r="C565" s="98"/>
    </row>
    <row r="566" spans="3:3" ht="27" customHeight="1">
      <c r="C566" s="98"/>
    </row>
    <row r="567" spans="3:3" ht="27" customHeight="1">
      <c r="C567" s="98"/>
    </row>
    <row r="568" spans="3:3" ht="27" customHeight="1">
      <c r="C568" s="98"/>
    </row>
    <row r="569" spans="3:3" ht="27" customHeight="1">
      <c r="C569" s="98"/>
    </row>
    <row r="570" spans="3:3" ht="27" customHeight="1">
      <c r="C570" s="98"/>
    </row>
    <row r="571" spans="3:3" ht="27" customHeight="1">
      <c r="C571" s="98"/>
    </row>
    <row r="572" spans="3:3" ht="27" customHeight="1">
      <c r="C572" s="98"/>
    </row>
    <row r="573" spans="3:3" ht="27" customHeight="1">
      <c r="C573" s="98"/>
    </row>
    <row r="574" spans="3:3" ht="27" customHeight="1">
      <c r="C574" s="98"/>
    </row>
    <row r="575" spans="3:3" ht="27" customHeight="1">
      <c r="C575" s="98"/>
    </row>
    <row r="576" spans="3:3" ht="27" customHeight="1">
      <c r="C576" s="98"/>
    </row>
    <row r="577" spans="3:3" ht="27" customHeight="1">
      <c r="C577" s="98"/>
    </row>
    <row r="578" spans="3:3" ht="27" customHeight="1">
      <c r="C578" s="98"/>
    </row>
    <row r="579" spans="3:3" ht="27" customHeight="1">
      <c r="C579" s="98"/>
    </row>
    <row r="580" spans="3:3" ht="27" customHeight="1">
      <c r="C580" s="98"/>
    </row>
    <row r="581" spans="3:3" ht="27" customHeight="1">
      <c r="C581" s="98"/>
    </row>
    <row r="582" spans="3:3" ht="27" customHeight="1">
      <c r="C582" s="98"/>
    </row>
    <row r="583" spans="3:3" ht="27" customHeight="1">
      <c r="C583" s="98"/>
    </row>
    <row r="584" spans="3:3" ht="27" customHeight="1">
      <c r="C584" s="98"/>
    </row>
    <row r="585" spans="3:3" ht="27" customHeight="1">
      <c r="C585" s="98"/>
    </row>
    <row r="586" spans="3:3" ht="27" customHeight="1">
      <c r="C586" s="98"/>
    </row>
    <row r="587" spans="3:3" ht="27" customHeight="1">
      <c r="C587" s="98"/>
    </row>
    <row r="588" spans="3:3" ht="27" customHeight="1">
      <c r="C588" s="98"/>
    </row>
    <row r="589" spans="3:3" ht="27" customHeight="1">
      <c r="C589" s="98"/>
    </row>
    <row r="590" spans="3:3" ht="27" customHeight="1">
      <c r="C590" s="98"/>
    </row>
    <row r="591" spans="3:3" ht="27" customHeight="1">
      <c r="C591" s="98"/>
    </row>
    <row r="592" spans="3:3" ht="27" customHeight="1">
      <c r="C592" s="98"/>
    </row>
    <row r="593" spans="3:3" ht="27" customHeight="1">
      <c r="C593" s="98"/>
    </row>
    <row r="594" spans="3:3" ht="27" customHeight="1">
      <c r="C594" s="98"/>
    </row>
    <row r="595" spans="3:3" ht="27" customHeight="1">
      <c r="C595" s="98"/>
    </row>
    <row r="596" spans="3:3" ht="27" customHeight="1">
      <c r="C596" s="98"/>
    </row>
    <row r="597" spans="3:3" ht="27" customHeight="1">
      <c r="C597" s="98"/>
    </row>
    <row r="598" spans="3:3" ht="27" customHeight="1">
      <c r="C598" s="98"/>
    </row>
    <row r="599" spans="3:3" ht="27" customHeight="1">
      <c r="C599" s="98"/>
    </row>
    <row r="600" spans="3:3" ht="27" customHeight="1">
      <c r="C600" s="98"/>
    </row>
    <row r="601" spans="3:3" ht="27" customHeight="1">
      <c r="C601" s="98"/>
    </row>
    <row r="602" spans="3:3" ht="27" customHeight="1">
      <c r="C602" s="98"/>
    </row>
    <row r="603" spans="3:3" ht="27" customHeight="1">
      <c r="C603" s="98"/>
    </row>
    <row r="604" spans="3:3" ht="27" customHeight="1">
      <c r="C604" s="98"/>
    </row>
    <row r="605" spans="3:3" ht="27" customHeight="1">
      <c r="C605" s="98"/>
    </row>
    <row r="606" spans="3:3" ht="27" customHeight="1">
      <c r="C606" s="98"/>
    </row>
    <row r="607" spans="3:3" ht="27" customHeight="1">
      <c r="C607" s="98"/>
    </row>
    <row r="608" spans="3:3" ht="27" customHeight="1">
      <c r="C608" s="98"/>
    </row>
    <row r="609" spans="3:3" ht="27" customHeight="1">
      <c r="C609" s="98"/>
    </row>
    <row r="610" spans="3:3" ht="27" customHeight="1">
      <c r="C610" s="98"/>
    </row>
    <row r="611" spans="3:3" ht="27" customHeight="1">
      <c r="C611" s="98"/>
    </row>
    <row r="612" spans="3:3" ht="27" customHeight="1">
      <c r="C612" s="98"/>
    </row>
    <row r="613" spans="3:3" ht="27" customHeight="1">
      <c r="C613" s="98"/>
    </row>
    <row r="614" spans="3:3" ht="27" customHeight="1">
      <c r="C614" s="98"/>
    </row>
    <row r="615" spans="3:3" ht="27" customHeight="1">
      <c r="C615" s="98"/>
    </row>
    <row r="616" spans="3:3" ht="27" customHeight="1">
      <c r="C616" s="98"/>
    </row>
    <row r="617" spans="3:3" ht="27" customHeight="1">
      <c r="C617" s="98"/>
    </row>
    <row r="618" spans="3:3" ht="27" customHeight="1">
      <c r="C618" s="98"/>
    </row>
    <row r="619" spans="3:3" ht="27" customHeight="1">
      <c r="C619" s="98"/>
    </row>
    <row r="620" spans="3:3" ht="27" customHeight="1">
      <c r="C620" s="98"/>
    </row>
    <row r="621" spans="3:3" ht="27" customHeight="1">
      <c r="C621" s="98"/>
    </row>
    <row r="622" spans="3:3" ht="27" customHeight="1">
      <c r="C622" s="98"/>
    </row>
    <row r="623" spans="3:3" ht="27" customHeight="1">
      <c r="C623" s="98"/>
    </row>
    <row r="624" spans="3:3" ht="27" customHeight="1">
      <c r="C624" s="98"/>
    </row>
    <row r="625" spans="3:3" ht="27" customHeight="1">
      <c r="C625" s="98"/>
    </row>
    <row r="626" spans="3:3" ht="27" customHeight="1">
      <c r="C626" s="98"/>
    </row>
    <row r="627" spans="3:3" ht="27" customHeight="1">
      <c r="C627" s="98"/>
    </row>
    <row r="628" spans="3:3" ht="27" customHeight="1">
      <c r="C628" s="98"/>
    </row>
    <row r="629" spans="3:3" ht="27" customHeight="1">
      <c r="C629" s="98"/>
    </row>
    <row r="630" spans="3:3" ht="27" customHeight="1">
      <c r="C630" s="98"/>
    </row>
    <row r="631" spans="3:3" ht="27" customHeight="1">
      <c r="C631" s="98"/>
    </row>
    <row r="632" spans="3:3" ht="27" customHeight="1">
      <c r="C632" s="98"/>
    </row>
    <row r="633" spans="3:3" ht="27" customHeight="1">
      <c r="C633" s="98"/>
    </row>
    <row r="634" spans="3:3" ht="27" customHeight="1">
      <c r="C634" s="98"/>
    </row>
    <row r="635" spans="3:3" ht="27" customHeight="1">
      <c r="C635" s="98"/>
    </row>
    <row r="636" spans="3:3" ht="27" customHeight="1">
      <c r="C636" s="98"/>
    </row>
    <row r="637" spans="3:3" ht="27" customHeight="1">
      <c r="C637" s="98"/>
    </row>
    <row r="638" spans="3:3" ht="27" customHeight="1">
      <c r="C638" s="98"/>
    </row>
    <row r="639" spans="3:3" ht="27" customHeight="1">
      <c r="C639" s="98"/>
    </row>
    <row r="640" spans="3:3" ht="27" customHeight="1">
      <c r="C640" s="98"/>
    </row>
    <row r="641" spans="3:3" ht="27" customHeight="1">
      <c r="C641" s="98"/>
    </row>
    <row r="642" spans="3:3" ht="27" customHeight="1">
      <c r="C642" s="98"/>
    </row>
    <row r="643" spans="3:3" ht="27" customHeight="1">
      <c r="C643" s="98"/>
    </row>
    <row r="644" spans="3:3" ht="27" customHeight="1">
      <c r="C644" s="98"/>
    </row>
    <row r="645" spans="3:3" ht="27" customHeight="1">
      <c r="C645" s="98"/>
    </row>
    <row r="646" spans="3:3" ht="27" customHeight="1">
      <c r="C646" s="98"/>
    </row>
    <row r="647" spans="3:3" ht="27" customHeight="1">
      <c r="C647" s="98"/>
    </row>
    <row r="648" spans="3:3" ht="27" customHeight="1">
      <c r="C648" s="98"/>
    </row>
    <row r="649" spans="3:3" ht="27" customHeight="1">
      <c r="C649" s="98"/>
    </row>
    <row r="650" spans="3:3" ht="27" customHeight="1">
      <c r="C650" s="98"/>
    </row>
    <row r="651" spans="3:3" ht="27" customHeight="1">
      <c r="C651" s="98"/>
    </row>
    <row r="652" spans="3:3" ht="27" customHeight="1">
      <c r="C652" s="98"/>
    </row>
    <row r="653" spans="3:3" ht="27" customHeight="1">
      <c r="C653" s="98"/>
    </row>
    <row r="654" spans="3:3" ht="27" customHeight="1">
      <c r="C654" s="98"/>
    </row>
    <row r="655" spans="3:3" ht="27" customHeight="1">
      <c r="C655" s="98"/>
    </row>
    <row r="656" spans="3:3" ht="27" customHeight="1">
      <c r="C656" s="98"/>
    </row>
    <row r="657" spans="3:3" ht="27" customHeight="1">
      <c r="C657" s="98"/>
    </row>
    <row r="658" spans="3:3" ht="27" customHeight="1">
      <c r="C658" s="98"/>
    </row>
    <row r="659" spans="3:3" ht="27" customHeight="1">
      <c r="C659" s="98"/>
    </row>
    <row r="660" spans="3:3" ht="27" customHeight="1">
      <c r="C660" s="98"/>
    </row>
    <row r="661" spans="3:3" ht="27" customHeight="1">
      <c r="C661" s="98"/>
    </row>
    <row r="662" spans="3:3" ht="27" customHeight="1">
      <c r="C662" s="98"/>
    </row>
    <row r="663" spans="3:3" ht="27" customHeight="1">
      <c r="C663" s="98"/>
    </row>
    <row r="664" spans="3:3" ht="27" customHeight="1">
      <c r="C664" s="98"/>
    </row>
    <row r="665" spans="3:3" ht="27" customHeight="1">
      <c r="C665" s="98"/>
    </row>
    <row r="666" spans="3:3" ht="27" customHeight="1">
      <c r="C666" s="98"/>
    </row>
    <row r="667" spans="3:3" ht="27" customHeight="1">
      <c r="C667" s="98"/>
    </row>
    <row r="668" spans="3:3" ht="27" customHeight="1">
      <c r="C668" s="98"/>
    </row>
    <row r="669" spans="3:3" ht="27" customHeight="1">
      <c r="C669" s="98"/>
    </row>
    <row r="670" spans="3:3" ht="27" customHeight="1">
      <c r="C670" s="98"/>
    </row>
    <row r="671" spans="3:3" ht="27" customHeight="1">
      <c r="C671" s="98"/>
    </row>
    <row r="672" spans="3:3" ht="27" customHeight="1">
      <c r="C672" s="98"/>
    </row>
    <row r="673" spans="3:3" ht="27" customHeight="1">
      <c r="C673" s="98"/>
    </row>
    <row r="674" spans="3:3" ht="27" customHeight="1">
      <c r="C674" s="98"/>
    </row>
    <row r="675" spans="3:3" ht="27" customHeight="1">
      <c r="C675" s="98"/>
    </row>
    <row r="676" spans="3:3" ht="27" customHeight="1">
      <c r="C676" s="98"/>
    </row>
    <row r="677" spans="3:3" ht="27" customHeight="1">
      <c r="C677" s="98"/>
    </row>
    <row r="678" spans="3:3" ht="27" customHeight="1">
      <c r="C678" s="98"/>
    </row>
    <row r="679" spans="3:3" ht="27" customHeight="1">
      <c r="C679" s="98"/>
    </row>
    <row r="680" spans="3:3" ht="27" customHeight="1">
      <c r="C680" s="98"/>
    </row>
    <row r="681" spans="3:3" ht="27" customHeight="1">
      <c r="C681" s="98"/>
    </row>
    <row r="682" spans="3:3" ht="27" customHeight="1">
      <c r="C682" s="98"/>
    </row>
    <row r="683" spans="3:3" ht="27" customHeight="1">
      <c r="C683" s="98"/>
    </row>
    <row r="684" spans="3:3" ht="27" customHeight="1">
      <c r="C684" s="98"/>
    </row>
    <row r="685" spans="3:3" ht="27" customHeight="1">
      <c r="C685" s="98"/>
    </row>
    <row r="686" spans="3:3" ht="27" customHeight="1">
      <c r="C686" s="98"/>
    </row>
    <row r="687" spans="3:3" ht="27" customHeight="1">
      <c r="C687" s="98"/>
    </row>
    <row r="688" spans="3:3" ht="27" customHeight="1">
      <c r="C688" s="98"/>
    </row>
    <row r="689" spans="3:3" ht="27" customHeight="1">
      <c r="C689" s="98"/>
    </row>
    <row r="690" spans="3:3" ht="27" customHeight="1">
      <c r="C690" s="98"/>
    </row>
    <row r="691" spans="3:3" ht="27" customHeight="1">
      <c r="C691" s="98"/>
    </row>
    <row r="692" spans="3:3" ht="27" customHeight="1">
      <c r="C692" s="98"/>
    </row>
    <row r="693" spans="3:3" ht="27" customHeight="1">
      <c r="C693" s="98"/>
    </row>
    <row r="694" spans="3:3" ht="27" customHeight="1">
      <c r="C694" s="98"/>
    </row>
    <row r="695" spans="3:3" ht="27" customHeight="1">
      <c r="C695" s="98"/>
    </row>
    <row r="696" spans="3:3" ht="27" customHeight="1">
      <c r="C696" s="98"/>
    </row>
    <row r="697" spans="3:3" ht="27" customHeight="1">
      <c r="C697" s="98"/>
    </row>
    <row r="698" spans="3:3" ht="27" customHeight="1">
      <c r="C698" s="98"/>
    </row>
    <row r="699" spans="3:3" ht="27" customHeight="1">
      <c r="C699" s="98"/>
    </row>
    <row r="700" spans="3:3" ht="27" customHeight="1">
      <c r="C700" s="98"/>
    </row>
    <row r="701" spans="3:3" ht="27" customHeight="1">
      <c r="C701" s="98"/>
    </row>
    <row r="702" spans="3:3" ht="27" customHeight="1">
      <c r="C702" s="98"/>
    </row>
    <row r="703" spans="3:3" ht="27" customHeight="1">
      <c r="C703" s="98"/>
    </row>
    <row r="704" spans="3:3" ht="27" customHeight="1">
      <c r="C704" s="98"/>
    </row>
    <row r="705" spans="3:3" ht="27" customHeight="1">
      <c r="C705" s="98"/>
    </row>
    <row r="706" spans="3:3" ht="27" customHeight="1">
      <c r="C706" s="98"/>
    </row>
    <row r="707" spans="3:3" ht="27" customHeight="1">
      <c r="C707" s="98"/>
    </row>
    <row r="708" spans="3:3" ht="27" customHeight="1">
      <c r="C708" s="98"/>
    </row>
    <row r="709" spans="3:3" ht="27" customHeight="1">
      <c r="C709" s="98"/>
    </row>
    <row r="710" spans="3:3" ht="27" customHeight="1">
      <c r="C710" s="98"/>
    </row>
    <row r="711" spans="3:3" ht="27" customHeight="1">
      <c r="C711" s="98"/>
    </row>
    <row r="712" spans="3:3" ht="27" customHeight="1">
      <c r="C712" s="98"/>
    </row>
    <row r="713" spans="3:3" ht="27" customHeight="1">
      <c r="C713" s="98"/>
    </row>
    <row r="714" spans="3:3" ht="27" customHeight="1">
      <c r="C714" s="98"/>
    </row>
    <row r="715" spans="3:3" ht="27" customHeight="1">
      <c r="C715" s="98"/>
    </row>
    <row r="716" spans="3:3" ht="27" customHeight="1">
      <c r="C716" s="98"/>
    </row>
    <row r="717" spans="3:3" ht="27" customHeight="1">
      <c r="C717" s="98"/>
    </row>
    <row r="718" spans="3:3" ht="27" customHeight="1">
      <c r="C718" s="98"/>
    </row>
    <row r="719" spans="3:3" ht="27" customHeight="1">
      <c r="C719" s="98"/>
    </row>
    <row r="720" spans="3:3" ht="27" customHeight="1">
      <c r="C720" s="98"/>
    </row>
    <row r="721" spans="3:3" ht="27" customHeight="1">
      <c r="C721" s="98"/>
    </row>
    <row r="722" spans="3:3" ht="27" customHeight="1">
      <c r="C722" s="98"/>
    </row>
    <row r="723" spans="3:3" ht="27" customHeight="1">
      <c r="C723" s="98"/>
    </row>
    <row r="724" spans="3:3" ht="27" customHeight="1">
      <c r="C724" s="98"/>
    </row>
    <row r="725" spans="3:3" ht="27" customHeight="1">
      <c r="C725" s="98"/>
    </row>
    <row r="726" spans="3:3" ht="27" customHeight="1">
      <c r="C726" s="98"/>
    </row>
    <row r="727" spans="3:3" ht="27" customHeight="1">
      <c r="C727" s="98"/>
    </row>
    <row r="728" spans="3:3" ht="27" customHeight="1">
      <c r="C728" s="98"/>
    </row>
    <row r="729" spans="3:3" ht="27" customHeight="1">
      <c r="C729" s="98"/>
    </row>
    <row r="730" spans="3:3" ht="27" customHeight="1">
      <c r="C730" s="98"/>
    </row>
    <row r="731" spans="3:3" ht="27" customHeight="1">
      <c r="C731" s="98"/>
    </row>
    <row r="732" spans="3:3" ht="27" customHeight="1">
      <c r="C732" s="98"/>
    </row>
    <row r="733" spans="3:3" ht="27" customHeight="1">
      <c r="C733" s="98"/>
    </row>
    <row r="734" spans="3:3" ht="27" customHeight="1">
      <c r="C734" s="98"/>
    </row>
    <row r="735" spans="3:3" ht="27" customHeight="1">
      <c r="C735" s="98"/>
    </row>
    <row r="736" spans="3:3" ht="27" customHeight="1">
      <c r="C736" s="98"/>
    </row>
    <row r="737" spans="3:3" ht="27" customHeight="1">
      <c r="C737" s="98"/>
    </row>
    <row r="738" spans="3:3" ht="27" customHeight="1">
      <c r="C738" s="98"/>
    </row>
    <row r="739" spans="3:3" ht="27" customHeight="1">
      <c r="C739" s="98"/>
    </row>
    <row r="740" spans="3:3" ht="27" customHeight="1">
      <c r="C740" s="98"/>
    </row>
    <row r="741" spans="3:3" ht="27" customHeight="1">
      <c r="C741" s="98"/>
    </row>
    <row r="742" spans="3:3" ht="27" customHeight="1">
      <c r="C742" s="98"/>
    </row>
    <row r="743" spans="3:3" ht="27" customHeight="1">
      <c r="C743" s="98"/>
    </row>
    <row r="744" spans="3:3" ht="27" customHeight="1">
      <c r="C744" s="98"/>
    </row>
    <row r="745" spans="3:3" ht="27" customHeight="1">
      <c r="C745" s="98"/>
    </row>
    <row r="746" spans="3:3" ht="27" customHeight="1">
      <c r="C746" s="98"/>
    </row>
    <row r="747" spans="3:3" ht="27" customHeight="1">
      <c r="C747" s="98"/>
    </row>
    <row r="748" spans="3:3" ht="27" customHeight="1">
      <c r="C748" s="98"/>
    </row>
    <row r="749" spans="3:3" ht="27" customHeight="1">
      <c r="C749" s="98"/>
    </row>
    <row r="750" spans="3:3" ht="27" customHeight="1">
      <c r="C750" s="98"/>
    </row>
    <row r="751" spans="3:3" ht="27" customHeight="1">
      <c r="C751" s="98"/>
    </row>
    <row r="752" spans="3:3" ht="27" customHeight="1">
      <c r="C752" s="98"/>
    </row>
    <row r="753" spans="3:3" ht="27" customHeight="1">
      <c r="C753" s="98"/>
    </row>
    <row r="754" spans="3:3" ht="27" customHeight="1">
      <c r="C754" s="98"/>
    </row>
    <row r="755" spans="3:3" ht="27" customHeight="1">
      <c r="C755" s="98"/>
    </row>
    <row r="756" spans="3:3" ht="27" customHeight="1">
      <c r="C756" s="98"/>
    </row>
    <row r="757" spans="3:3" ht="27" customHeight="1">
      <c r="C757" s="98"/>
    </row>
    <row r="758" spans="3:3" ht="27" customHeight="1">
      <c r="C758" s="98"/>
    </row>
    <row r="759" spans="3:3" ht="27" customHeight="1">
      <c r="C759" s="98"/>
    </row>
    <row r="760" spans="3:3" ht="27" customHeight="1">
      <c r="C760" s="98"/>
    </row>
    <row r="761" spans="3:3" ht="27" customHeight="1">
      <c r="C761" s="98"/>
    </row>
    <row r="762" spans="3:3" ht="27" customHeight="1">
      <c r="C762" s="98"/>
    </row>
    <row r="763" spans="3:3" ht="27" customHeight="1">
      <c r="C763" s="98"/>
    </row>
    <row r="764" spans="3:3" ht="27" customHeight="1">
      <c r="C764" s="98"/>
    </row>
    <row r="765" spans="3:3" ht="27" customHeight="1">
      <c r="C765" s="98"/>
    </row>
    <row r="766" spans="3:3" ht="27" customHeight="1">
      <c r="C766" s="98"/>
    </row>
    <row r="767" spans="3:3" ht="27" customHeight="1">
      <c r="C767" s="98"/>
    </row>
    <row r="768" spans="3:3" ht="27" customHeight="1">
      <c r="C768" s="98"/>
    </row>
    <row r="769" spans="3:3" ht="27" customHeight="1">
      <c r="C769" s="98"/>
    </row>
    <row r="770" spans="3:3" ht="27" customHeight="1">
      <c r="C770" s="98"/>
    </row>
    <row r="771" spans="3:3" ht="27" customHeight="1">
      <c r="C771" s="98"/>
    </row>
    <row r="772" spans="3:3" ht="27" customHeight="1">
      <c r="C772" s="98"/>
    </row>
    <row r="773" spans="3:3" ht="27" customHeight="1">
      <c r="C773" s="98"/>
    </row>
    <row r="774" spans="3:3" ht="27" customHeight="1">
      <c r="C774" s="98"/>
    </row>
    <row r="775" spans="3:3" ht="27" customHeight="1">
      <c r="C775" s="98"/>
    </row>
    <row r="776" spans="3:3" ht="27" customHeight="1">
      <c r="C776" s="98"/>
    </row>
    <row r="777" spans="3:3" ht="27" customHeight="1">
      <c r="C777" s="98"/>
    </row>
    <row r="778" spans="3:3" ht="27" customHeight="1">
      <c r="C778" s="98"/>
    </row>
    <row r="779" spans="3:3" ht="27" customHeight="1">
      <c r="C779" s="98"/>
    </row>
    <row r="780" spans="3:3" ht="27" customHeight="1">
      <c r="C780" s="98"/>
    </row>
    <row r="781" spans="3:3" ht="27" customHeight="1">
      <c r="C781" s="98"/>
    </row>
    <row r="782" spans="3:3" ht="27" customHeight="1">
      <c r="C782" s="98"/>
    </row>
    <row r="783" spans="3:3" ht="27" customHeight="1">
      <c r="C783" s="98"/>
    </row>
    <row r="784" spans="3:3" ht="27" customHeight="1">
      <c r="C784" s="98"/>
    </row>
    <row r="785" spans="3:3" ht="27" customHeight="1">
      <c r="C785" s="98"/>
    </row>
    <row r="786" spans="3:3" ht="27" customHeight="1">
      <c r="C786" s="98"/>
    </row>
    <row r="787" spans="3:3" ht="27" customHeight="1">
      <c r="C787" s="98"/>
    </row>
    <row r="788" spans="3:3" ht="27" customHeight="1">
      <c r="C788" s="98"/>
    </row>
    <row r="789" spans="3:3" ht="27" customHeight="1">
      <c r="C789" s="98"/>
    </row>
    <row r="790" spans="3:3" ht="27" customHeight="1">
      <c r="C790" s="98"/>
    </row>
    <row r="791" spans="3:3" ht="27" customHeight="1">
      <c r="C791" s="98"/>
    </row>
    <row r="792" spans="3:3" ht="27" customHeight="1">
      <c r="C792" s="98"/>
    </row>
    <row r="793" spans="3:3" ht="27" customHeight="1">
      <c r="C793" s="98"/>
    </row>
    <row r="794" spans="3:3" ht="27" customHeight="1">
      <c r="C794" s="98"/>
    </row>
    <row r="795" spans="3:3" ht="27" customHeight="1">
      <c r="C795" s="98"/>
    </row>
    <row r="796" spans="3:3" ht="27" customHeight="1">
      <c r="C796" s="98"/>
    </row>
    <row r="797" spans="3:3" ht="27" customHeight="1">
      <c r="C797" s="98"/>
    </row>
    <row r="798" spans="3:3" ht="27" customHeight="1">
      <c r="C798" s="98"/>
    </row>
    <row r="799" spans="3:3" ht="27" customHeight="1">
      <c r="C799" s="98"/>
    </row>
    <row r="800" spans="3:3" ht="27" customHeight="1">
      <c r="C800" s="98"/>
    </row>
    <row r="801" spans="3:3" ht="27" customHeight="1">
      <c r="C801" s="98"/>
    </row>
    <row r="802" spans="3:3" ht="27" customHeight="1">
      <c r="C802" s="98"/>
    </row>
    <row r="803" spans="3:3" ht="27" customHeight="1">
      <c r="C803" s="98"/>
    </row>
    <row r="804" spans="3:3" ht="27" customHeight="1">
      <c r="C804" s="98"/>
    </row>
    <row r="805" spans="3:3" ht="27" customHeight="1">
      <c r="C805" s="98"/>
    </row>
    <row r="806" spans="3:3" ht="27" customHeight="1">
      <c r="C806" s="98"/>
    </row>
    <row r="807" spans="3:3" ht="27" customHeight="1">
      <c r="C807" s="98"/>
    </row>
    <row r="808" spans="3:3" ht="27" customHeight="1">
      <c r="C808" s="98"/>
    </row>
    <row r="809" spans="3:3" ht="27" customHeight="1">
      <c r="C809" s="98"/>
    </row>
    <row r="810" spans="3:3" ht="27" customHeight="1">
      <c r="C810" s="98"/>
    </row>
    <row r="811" spans="3:3" ht="27" customHeight="1">
      <c r="C811" s="98"/>
    </row>
    <row r="812" spans="3:3" ht="27" customHeight="1">
      <c r="C812" s="98"/>
    </row>
    <row r="813" spans="3:3" ht="27" customHeight="1">
      <c r="C813" s="98"/>
    </row>
    <row r="814" spans="3:3" ht="27" customHeight="1">
      <c r="C814" s="98"/>
    </row>
    <row r="815" spans="3:3" ht="27" customHeight="1">
      <c r="C815" s="98"/>
    </row>
    <row r="816" spans="3:3" ht="27" customHeight="1">
      <c r="C816" s="98"/>
    </row>
    <row r="817" spans="3:3" ht="27" customHeight="1">
      <c r="C817" s="98"/>
    </row>
    <row r="818" spans="3:3" ht="27" customHeight="1">
      <c r="C818" s="98"/>
    </row>
    <row r="819" spans="3:3" ht="27" customHeight="1">
      <c r="C819" s="98"/>
    </row>
    <row r="820" spans="3:3" ht="27" customHeight="1">
      <c r="C820" s="98"/>
    </row>
    <row r="821" spans="3:3" ht="27" customHeight="1">
      <c r="C821" s="98"/>
    </row>
    <row r="822" spans="3:3" ht="27" customHeight="1">
      <c r="C822" s="98"/>
    </row>
    <row r="823" spans="3:3" ht="27" customHeight="1">
      <c r="C823" s="98"/>
    </row>
    <row r="824" spans="3:3" ht="27" customHeight="1">
      <c r="C824" s="98"/>
    </row>
    <row r="825" spans="3:3" ht="27" customHeight="1">
      <c r="C825" s="98"/>
    </row>
    <row r="826" spans="3:3" ht="27" customHeight="1">
      <c r="C826" s="98"/>
    </row>
    <row r="827" spans="3:3" ht="27" customHeight="1">
      <c r="C827" s="98"/>
    </row>
    <row r="828" spans="3:3" ht="27" customHeight="1">
      <c r="C828" s="98"/>
    </row>
    <row r="829" spans="3:3" ht="27" customHeight="1">
      <c r="C829" s="98"/>
    </row>
    <row r="830" spans="3:3" ht="27" customHeight="1">
      <c r="C830" s="98"/>
    </row>
    <row r="831" spans="3:3" ht="27" customHeight="1">
      <c r="C831" s="98"/>
    </row>
    <row r="832" spans="3:3" ht="27" customHeight="1">
      <c r="C832" s="98"/>
    </row>
    <row r="833" spans="3:3" ht="27" customHeight="1">
      <c r="C833" s="98"/>
    </row>
    <row r="834" spans="3:3" ht="27" customHeight="1">
      <c r="C834" s="98"/>
    </row>
    <row r="835" spans="3:3" ht="27" customHeight="1">
      <c r="C835" s="98"/>
    </row>
    <row r="836" spans="3:3" ht="27" customHeight="1">
      <c r="C836" s="98"/>
    </row>
    <row r="837" spans="3:3" ht="27" customHeight="1">
      <c r="C837" s="98"/>
    </row>
    <row r="838" spans="3:3" ht="27" customHeight="1">
      <c r="C838" s="98"/>
    </row>
    <row r="839" spans="3:3" ht="27" customHeight="1">
      <c r="C839" s="98"/>
    </row>
    <row r="840" spans="3:3" ht="27" customHeight="1">
      <c r="C840" s="98"/>
    </row>
    <row r="841" spans="3:3" ht="27" customHeight="1">
      <c r="C841" s="98"/>
    </row>
    <row r="842" spans="3:3" ht="27" customHeight="1">
      <c r="C842" s="98"/>
    </row>
    <row r="843" spans="3:3" ht="27" customHeight="1">
      <c r="C843" s="98"/>
    </row>
    <row r="844" spans="3:3" ht="27" customHeight="1">
      <c r="C844" s="98"/>
    </row>
    <row r="845" spans="3:3" ht="27" customHeight="1">
      <c r="C845" s="98"/>
    </row>
    <row r="846" spans="3:3" ht="27" customHeight="1">
      <c r="C846" s="98"/>
    </row>
    <row r="847" spans="3:3" ht="27" customHeight="1">
      <c r="C847" s="98"/>
    </row>
    <row r="848" spans="3:3" ht="27" customHeight="1">
      <c r="C848" s="98"/>
    </row>
    <row r="849" spans="3:3" ht="27" customHeight="1">
      <c r="C849" s="98"/>
    </row>
    <row r="850" spans="3:3" ht="27" customHeight="1">
      <c r="C850" s="98"/>
    </row>
    <row r="851" spans="3:3" ht="27" customHeight="1">
      <c r="C851" s="98"/>
    </row>
    <row r="852" spans="3:3" ht="27" customHeight="1">
      <c r="C852" s="98"/>
    </row>
    <row r="853" spans="3:3" ht="27" customHeight="1">
      <c r="C853" s="98"/>
    </row>
    <row r="854" spans="3:3" ht="27" customHeight="1">
      <c r="C854" s="98"/>
    </row>
    <row r="855" spans="3:3" ht="27" customHeight="1">
      <c r="C855" s="98"/>
    </row>
    <row r="856" spans="3:3" ht="27" customHeight="1">
      <c r="C856" s="98"/>
    </row>
    <row r="857" spans="3:3" ht="27" customHeight="1">
      <c r="C857" s="98"/>
    </row>
    <row r="858" spans="3:3" ht="27" customHeight="1">
      <c r="C858" s="98"/>
    </row>
    <row r="859" spans="3:3" ht="27" customHeight="1">
      <c r="C859" s="98"/>
    </row>
    <row r="860" spans="3:3" ht="27" customHeight="1">
      <c r="C860" s="98"/>
    </row>
    <row r="861" spans="3:3" ht="27" customHeight="1">
      <c r="C861" s="98"/>
    </row>
    <row r="862" spans="3:3" ht="27" customHeight="1">
      <c r="C862" s="98"/>
    </row>
    <row r="863" spans="3:3" ht="27" customHeight="1">
      <c r="C863" s="98"/>
    </row>
    <row r="864" spans="3:3" ht="27" customHeight="1">
      <c r="C864" s="98"/>
    </row>
    <row r="865" spans="3:3" ht="27" customHeight="1">
      <c r="C865" s="98"/>
    </row>
    <row r="866" spans="3:3" ht="27" customHeight="1">
      <c r="C866" s="98"/>
    </row>
    <row r="867" spans="3:3" ht="27" customHeight="1">
      <c r="C867" s="98"/>
    </row>
    <row r="868" spans="3:3" ht="27" customHeight="1">
      <c r="C868" s="98"/>
    </row>
    <row r="869" spans="3:3" ht="27" customHeight="1">
      <c r="C869" s="98"/>
    </row>
    <row r="870" spans="3:3" ht="27" customHeight="1">
      <c r="C870" s="98"/>
    </row>
    <row r="871" spans="3:3" ht="27" customHeight="1">
      <c r="C871" s="98"/>
    </row>
    <row r="872" spans="3:3" ht="27" customHeight="1">
      <c r="C872" s="98"/>
    </row>
    <row r="873" spans="3:3" ht="27" customHeight="1">
      <c r="C873" s="98"/>
    </row>
    <row r="874" spans="3:3" ht="27" customHeight="1">
      <c r="C874" s="98"/>
    </row>
    <row r="875" spans="3:3" ht="27" customHeight="1">
      <c r="C875" s="98"/>
    </row>
    <row r="876" spans="3:3" ht="27" customHeight="1">
      <c r="C876" s="98"/>
    </row>
    <row r="877" spans="3:3" ht="27" customHeight="1">
      <c r="C877" s="98"/>
    </row>
    <row r="878" spans="3:3" ht="27" customHeight="1">
      <c r="C878" s="98"/>
    </row>
    <row r="879" spans="3:3" ht="27" customHeight="1">
      <c r="C879" s="98"/>
    </row>
    <row r="880" spans="3:3" ht="27" customHeight="1">
      <c r="C880" s="98"/>
    </row>
    <row r="881" spans="3:3" ht="27" customHeight="1">
      <c r="C881" s="98"/>
    </row>
    <row r="882" spans="3:3" ht="27" customHeight="1">
      <c r="C882" s="98"/>
    </row>
    <row r="883" spans="3:3" ht="27" customHeight="1">
      <c r="C883" s="98"/>
    </row>
    <row r="884" spans="3:3" ht="27" customHeight="1">
      <c r="C884" s="98"/>
    </row>
    <row r="885" spans="3:3" ht="27" customHeight="1">
      <c r="C885" s="98"/>
    </row>
    <row r="886" spans="3:3" ht="27" customHeight="1">
      <c r="C886" s="98"/>
    </row>
    <row r="887" spans="3:3" ht="27" customHeight="1">
      <c r="C887" s="98"/>
    </row>
    <row r="888" spans="3:3" ht="27" customHeight="1">
      <c r="C888" s="98"/>
    </row>
    <row r="889" spans="3:3" ht="27" customHeight="1">
      <c r="C889" s="98"/>
    </row>
    <row r="890" spans="3:3" ht="27" customHeight="1">
      <c r="C890" s="98"/>
    </row>
    <row r="891" spans="3:3" ht="27" customHeight="1">
      <c r="C891" s="98"/>
    </row>
    <row r="892" spans="3:3" ht="27" customHeight="1">
      <c r="C892" s="98"/>
    </row>
    <row r="893" spans="3:3" ht="27" customHeight="1">
      <c r="C893" s="98"/>
    </row>
    <row r="894" spans="3:3" ht="27" customHeight="1">
      <c r="C894" s="98"/>
    </row>
    <row r="895" spans="3:3" ht="27" customHeight="1">
      <c r="C895" s="98"/>
    </row>
    <row r="896" spans="3:3" ht="27" customHeight="1">
      <c r="C896" s="98"/>
    </row>
    <row r="897" spans="3:3" ht="27" customHeight="1">
      <c r="C897" s="98"/>
    </row>
    <row r="898" spans="3:3" ht="27" customHeight="1">
      <c r="C898" s="98"/>
    </row>
    <row r="899" spans="3:3" ht="27" customHeight="1">
      <c r="C899" s="98"/>
    </row>
    <row r="900" spans="3:3" ht="27" customHeight="1">
      <c r="C900" s="98"/>
    </row>
    <row r="901" spans="3:3" ht="27" customHeight="1">
      <c r="C901" s="98"/>
    </row>
    <row r="902" spans="3:3" ht="27" customHeight="1">
      <c r="C902" s="98"/>
    </row>
    <row r="903" spans="3:3" ht="27" customHeight="1">
      <c r="C903" s="98"/>
    </row>
    <row r="904" spans="3:3" ht="27" customHeight="1">
      <c r="C904" s="98"/>
    </row>
    <row r="905" spans="3:3" ht="27" customHeight="1">
      <c r="C905" s="98"/>
    </row>
    <row r="906" spans="3:3" ht="27" customHeight="1">
      <c r="C906" s="98"/>
    </row>
    <row r="907" spans="3:3" ht="27" customHeight="1">
      <c r="C907" s="98"/>
    </row>
    <row r="908" spans="3:3" ht="27" customHeight="1">
      <c r="C908" s="98"/>
    </row>
    <row r="909" spans="3:3" ht="27" customHeight="1">
      <c r="C909" s="98"/>
    </row>
    <row r="910" spans="3:3" ht="27" customHeight="1">
      <c r="C910" s="98"/>
    </row>
    <row r="911" spans="3:3" ht="27" customHeight="1">
      <c r="C911" s="98"/>
    </row>
    <row r="912" spans="3:3" ht="27" customHeight="1">
      <c r="C912" s="98"/>
    </row>
    <row r="913" spans="3:3" ht="27" customHeight="1">
      <c r="C913" s="98"/>
    </row>
    <row r="914" spans="3:3" ht="27" customHeight="1">
      <c r="C914" s="98"/>
    </row>
    <row r="915" spans="3:3" ht="27" customHeight="1">
      <c r="C915" s="98"/>
    </row>
    <row r="916" spans="3:3" ht="27" customHeight="1">
      <c r="C916" s="98"/>
    </row>
    <row r="917" spans="3:3" ht="27" customHeight="1">
      <c r="C917" s="98"/>
    </row>
    <row r="918" spans="3:3" ht="27" customHeight="1">
      <c r="C918" s="98"/>
    </row>
    <row r="919" spans="3:3" ht="27" customHeight="1">
      <c r="C919" s="98"/>
    </row>
    <row r="920" spans="3:3" ht="27" customHeight="1">
      <c r="C920" s="98"/>
    </row>
    <row r="921" spans="3:3" ht="27" customHeight="1">
      <c r="C921" s="98"/>
    </row>
    <row r="922" spans="3:3" ht="27" customHeight="1">
      <c r="C922" s="98"/>
    </row>
    <row r="923" spans="3:3" ht="27" customHeight="1">
      <c r="C923" s="98"/>
    </row>
    <row r="924" spans="3:3" ht="27" customHeight="1">
      <c r="C924" s="98"/>
    </row>
    <row r="925" spans="3:3" ht="27" customHeight="1">
      <c r="C925" s="98"/>
    </row>
    <row r="926" spans="3:3" ht="27" customHeight="1">
      <c r="C926" s="98"/>
    </row>
    <row r="927" spans="3:3" ht="27" customHeight="1">
      <c r="C927" s="98"/>
    </row>
    <row r="928" spans="3:3" ht="27" customHeight="1">
      <c r="C928" s="98"/>
    </row>
    <row r="929" spans="3:3" ht="27" customHeight="1">
      <c r="C929" s="98"/>
    </row>
    <row r="930" spans="3:3" ht="27" customHeight="1">
      <c r="C930" s="98"/>
    </row>
    <row r="931" spans="3:3" ht="27" customHeight="1">
      <c r="C931" s="98"/>
    </row>
    <row r="932" spans="3:3" ht="27" customHeight="1">
      <c r="C932" s="98"/>
    </row>
    <row r="933" spans="3:3" ht="27" customHeight="1">
      <c r="C933" s="98"/>
    </row>
    <row r="934" spans="3:3" ht="27" customHeight="1">
      <c r="C934" s="98"/>
    </row>
    <row r="935" spans="3:3" ht="27" customHeight="1">
      <c r="C935" s="98"/>
    </row>
    <row r="936" spans="3:3" ht="27" customHeight="1">
      <c r="C936" s="98"/>
    </row>
    <row r="937" spans="3:3" ht="27" customHeight="1">
      <c r="C937" s="98"/>
    </row>
    <row r="938" spans="3:3" ht="27" customHeight="1">
      <c r="C938" s="98"/>
    </row>
    <row r="939" spans="3:3" ht="27" customHeight="1">
      <c r="C939" s="98"/>
    </row>
    <row r="940" spans="3:3" ht="27" customHeight="1">
      <c r="C940" s="98"/>
    </row>
    <row r="941" spans="3:3" ht="27" customHeight="1">
      <c r="C941" s="98"/>
    </row>
    <row r="942" spans="3:3" ht="27" customHeight="1">
      <c r="C942" s="98"/>
    </row>
    <row r="943" spans="3:3" ht="27" customHeight="1">
      <c r="C943" s="98"/>
    </row>
    <row r="944" spans="3:3" ht="27" customHeight="1">
      <c r="C944" s="98"/>
    </row>
    <row r="945" spans="3:3" ht="27" customHeight="1">
      <c r="C945" s="98"/>
    </row>
    <row r="946" spans="3:3" ht="27" customHeight="1">
      <c r="C946" s="98"/>
    </row>
    <row r="947" spans="3:3" ht="27" customHeight="1">
      <c r="C947" s="98"/>
    </row>
    <row r="948" spans="3:3" ht="27" customHeight="1">
      <c r="C948" s="98"/>
    </row>
    <row r="949" spans="3:3" ht="27" customHeight="1">
      <c r="C949" s="98"/>
    </row>
    <row r="950" spans="3:3" ht="27" customHeight="1">
      <c r="C950" s="98"/>
    </row>
    <row r="951" spans="3:3" ht="27" customHeight="1">
      <c r="C951" s="98"/>
    </row>
    <row r="952" spans="3:3" ht="27" customHeight="1">
      <c r="C952" s="98"/>
    </row>
    <row r="953" spans="3:3" ht="27" customHeight="1">
      <c r="C953" s="98"/>
    </row>
    <row r="954" spans="3:3" ht="27" customHeight="1">
      <c r="C954" s="98"/>
    </row>
    <row r="955" spans="3:3" ht="27" customHeight="1">
      <c r="C955" s="98"/>
    </row>
    <row r="956" spans="3:3" ht="27" customHeight="1">
      <c r="C956" s="98"/>
    </row>
    <row r="957" spans="3:3" ht="27" customHeight="1">
      <c r="C957" s="98"/>
    </row>
    <row r="958" spans="3:3" ht="27" customHeight="1">
      <c r="C958" s="98"/>
    </row>
    <row r="959" spans="3:3" ht="27" customHeight="1">
      <c r="C959" s="98"/>
    </row>
    <row r="960" spans="3:3" ht="27" customHeight="1">
      <c r="C960" s="98"/>
    </row>
    <row r="961" spans="3:3" ht="27" customHeight="1">
      <c r="C961" s="98"/>
    </row>
    <row r="962" spans="3:3" ht="27" customHeight="1">
      <c r="C962" s="98"/>
    </row>
    <row r="963" spans="3:3" ht="27" customHeight="1">
      <c r="C963" s="98"/>
    </row>
    <row r="964" spans="3:3" ht="27" customHeight="1">
      <c r="C964" s="98"/>
    </row>
    <row r="965" spans="3:3" ht="27" customHeight="1">
      <c r="C965" s="98"/>
    </row>
    <row r="966" spans="3:3" ht="27" customHeight="1">
      <c r="C966" s="98"/>
    </row>
    <row r="967" spans="3:3" ht="27" customHeight="1">
      <c r="C967" s="98"/>
    </row>
    <row r="968" spans="3:3" ht="27" customHeight="1">
      <c r="C968" s="98"/>
    </row>
    <row r="969" spans="3:3" ht="27" customHeight="1">
      <c r="C969" s="98"/>
    </row>
    <row r="970" spans="3:3" ht="27" customHeight="1">
      <c r="C970" s="98"/>
    </row>
    <row r="971" spans="3:3" ht="27" customHeight="1">
      <c r="C971" s="98"/>
    </row>
    <row r="972" spans="3:3" ht="27" customHeight="1">
      <c r="C972" s="98"/>
    </row>
    <row r="973" spans="3:3" ht="27" customHeight="1">
      <c r="C973" s="98"/>
    </row>
    <row r="974" spans="3:3" ht="27" customHeight="1">
      <c r="C974" s="98"/>
    </row>
    <row r="975" spans="3:3" ht="27" customHeight="1">
      <c r="C975" s="98"/>
    </row>
    <row r="976" spans="3:3" ht="27" customHeight="1">
      <c r="C976" s="98"/>
    </row>
    <row r="977" spans="3:3" ht="27" customHeight="1">
      <c r="C977" s="98"/>
    </row>
    <row r="978" spans="3:3" ht="27" customHeight="1">
      <c r="C978" s="98"/>
    </row>
    <row r="979" spans="3:3" ht="27" customHeight="1">
      <c r="C979" s="98"/>
    </row>
    <row r="980" spans="3:3" ht="27" customHeight="1">
      <c r="C980" s="98"/>
    </row>
    <row r="981" spans="3:3" ht="27" customHeight="1">
      <c r="C981" s="98"/>
    </row>
    <row r="982" spans="3:3" ht="27" customHeight="1">
      <c r="C982" s="98"/>
    </row>
    <row r="983" spans="3:3" ht="27" customHeight="1">
      <c r="C983" s="98"/>
    </row>
    <row r="984" spans="3:3" ht="27" customHeight="1">
      <c r="C984" s="98"/>
    </row>
    <row r="985" spans="3:3" ht="27" customHeight="1">
      <c r="C985" s="98"/>
    </row>
    <row r="986" spans="3:3" ht="27" customHeight="1">
      <c r="C986" s="98"/>
    </row>
    <row r="987" spans="3:3" ht="27" customHeight="1">
      <c r="C987" s="98"/>
    </row>
    <row r="988" spans="3:3" ht="27" customHeight="1">
      <c r="C988" s="98"/>
    </row>
    <row r="989" spans="3:3" ht="27" customHeight="1">
      <c r="C989" s="98"/>
    </row>
    <row r="990" spans="3:3" ht="27" customHeight="1">
      <c r="C990" s="98"/>
    </row>
    <row r="991" spans="3:3" ht="27" customHeight="1">
      <c r="C991" s="98"/>
    </row>
    <row r="992" spans="3:3" ht="27" customHeight="1">
      <c r="C992" s="98"/>
    </row>
    <row r="993" spans="3:3" ht="27" customHeight="1">
      <c r="C993" s="98"/>
    </row>
    <row r="994" spans="3:3" ht="27" customHeight="1">
      <c r="C994" s="98"/>
    </row>
    <row r="995" spans="3:3" ht="27" customHeight="1">
      <c r="C995" s="98"/>
    </row>
    <row r="996" spans="3:3" ht="27" customHeight="1">
      <c r="C996" s="98"/>
    </row>
    <row r="997" spans="3:3" ht="27" customHeight="1">
      <c r="C997" s="98"/>
    </row>
    <row r="998" spans="3:3" ht="27" customHeight="1">
      <c r="C998" s="98"/>
    </row>
    <row r="999" spans="3:3" ht="27" customHeight="1">
      <c r="C999" s="98"/>
    </row>
    <row r="1000" spans="3:3" ht="27" customHeight="1">
      <c r="C1000" s="98"/>
    </row>
    <row r="1001" spans="3:3" ht="27" customHeight="1">
      <c r="C1001" s="98"/>
    </row>
    <row r="1002" spans="3:3" ht="27" customHeight="1">
      <c r="C1002" s="98"/>
    </row>
    <row r="1003" spans="3:3" ht="27" customHeight="1">
      <c r="C1003" s="98"/>
    </row>
    <row r="1004" spans="3:3" ht="27" customHeight="1">
      <c r="C1004" s="98"/>
    </row>
    <row r="1005" spans="3:3" ht="27" customHeight="1">
      <c r="C1005" s="98"/>
    </row>
    <row r="1006" spans="3:3" ht="27" customHeight="1">
      <c r="C1006" s="98"/>
    </row>
    <row r="1007" spans="3:3" ht="27" customHeight="1">
      <c r="C1007" s="98"/>
    </row>
    <row r="1008" spans="3:3" ht="27" customHeight="1">
      <c r="C1008" s="98"/>
    </row>
    <row r="1009" spans="3:3" ht="27" customHeight="1">
      <c r="C1009" s="98"/>
    </row>
    <row r="1010" spans="3:3" ht="27" customHeight="1">
      <c r="C1010" s="98"/>
    </row>
    <row r="1011" spans="3:3" ht="27" customHeight="1">
      <c r="C1011" s="98"/>
    </row>
    <row r="1012" spans="3:3" ht="27" customHeight="1">
      <c r="C1012" s="98"/>
    </row>
    <row r="1013" spans="3:3" ht="27" customHeight="1">
      <c r="C1013" s="98"/>
    </row>
    <row r="1014" spans="3:3" ht="27" customHeight="1">
      <c r="C1014" s="98"/>
    </row>
    <row r="1015" spans="3:3" ht="27" customHeight="1">
      <c r="C1015" s="98"/>
    </row>
    <row r="1016" spans="3:3" ht="27" customHeight="1">
      <c r="C1016" s="98"/>
    </row>
    <row r="1017" spans="3:3" ht="27" customHeight="1">
      <c r="C1017" s="98"/>
    </row>
    <row r="1018" spans="3:3" ht="27" customHeight="1">
      <c r="C1018" s="98"/>
    </row>
    <row r="1019" spans="3:3" ht="27" customHeight="1">
      <c r="C1019" s="98"/>
    </row>
    <row r="1020" spans="3:3" ht="27" customHeight="1">
      <c r="C1020" s="98"/>
    </row>
    <row r="1021" spans="3:3" ht="27" customHeight="1">
      <c r="C1021" s="98"/>
    </row>
    <row r="1022" spans="3:3" ht="27" customHeight="1">
      <c r="C1022" s="98"/>
    </row>
    <row r="1023" spans="3:3" ht="27" customHeight="1">
      <c r="C1023" s="98"/>
    </row>
    <row r="1024" spans="3:3" ht="27" customHeight="1">
      <c r="C1024" s="98"/>
    </row>
    <row r="1025" spans="3:3" ht="27" customHeight="1">
      <c r="C1025" s="98"/>
    </row>
    <row r="1026" spans="3:3" ht="27" customHeight="1">
      <c r="C1026" s="98"/>
    </row>
    <row r="1027" spans="3:3" ht="27" customHeight="1">
      <c r="C1027" s="98"/>
    </row>
    <row r="1028" spans="3:3" ht="27" customHeight="1">
      <c r="C1028" s="98"/>
    </row>
    <row r="1029" spans="3:3" ht="27" customHeight="1">
      <c r="C1029" s="98"/>
    </row>
    <row r="1030" spans="3:3" ht="27" customHeight="1">
      <c r="C1030" s="98"/>
    </row>
    <row r="1031" spans="3:3" ht="27" customHeight="1">
      <c r="C1031" s="98"/>
    </row>
    <row r="1032" spans="3:3" ht="27" customHeight="1">
      <c r="C1032" s="98"/>
    </row>
    <row r="1033" spans="3:3" ht="27" customHeight="1">
      <c r="C1033" s="98"/>
    </row>
    <row r="1034" spans="3:3" ht="27" customHeight="1">
      <c r="C1034" s="98"/>
    </row>
    <row r="1035" spans="3:3" ht="27" customHeight="1">
      <c r="C1035" s="98"/>
    </row>
    <row r="1036" spans="3:3" ht="27" customHeight="1">
      <c r="C1036" s="98"/>
    </row>
    <row r="1037" spans="3:3" ht="27" customHeight="1">
      <c r="C1037" s="98"/>
    </row>
    <row r="1038" spans="3:3" ht="27" customHeight="1">
      <c r="C1038" s="98"/>
    </row>
    <row r="1039" spans="3:3" ht="27" customHeight="1">
      <c r="C1039" s="98"/>
    </row>
    <row r="1040" spans="3:3" ht="27" customHeight="1">
      <c r="C1040" s="98"/>
    </row>
    <row r="1041" spans="3:3" ht="27" customHeight="1">
      <c r="C1041" s="98"/>
    </row>
    <row r="1042" spans="3:3" ht="27" customHeight="1">
      <c r="C1042" s="98"/>
    </row>
    <row r="1043" spans="3:3" ht="27" customHeight="1">
      <c r="C1043" s="98"/>
    </row>
    <row r="1044" spans="3:3" ht="27" customHeight="1">
      <c r="C1044" s="98"/>
    </row>
    <row r="1045" spans="3:3" ht="27" customHeight="1">
      <c r="C1045" s="98"/>
    </row>
    <row r="1046" spans="3:3" ht="27" customHeight="1">
      <c r="C1046" s="98"/>
    </row>
    <row r="1047" spans="3:3" ht="27" customHeight="1">
      <c r="C1047" s="98"/>
    </row>
    <row r="1048" spans="3:3" ht="27" customHeight="1">
      <c r="C1048" s="98"/>
    </row>
    <row r="1049" spans="3:3" ht="27" customHeight="1">
      <c r="C1049" s="98"/>
    </row>
    <row r="1050" spans="3:3" ht="27" customHeight="1">
      <c r="C1050" s="98"/>
    </row>
    <row r="1051" spans="3:3" ht="27" customHeight="1">
      <c r="C1051" s="98"/>
    </row>
    <row r="1052" spans="3:3" ht="27" customHeight="1">
      <c r="C1052" s="98"/>
    </row>
    <row r="1053" spans="3:3" ht="27" customHeight="1">
      <c r="C1053" s="98"/>
    </row>
    <row r="1054" spans="3:3" ht="27" customHeight="1">
      <c r="C1054" s="98"/>
    </row>
    <row r="1055" spans="3:3" ht="27" customHeight="1">
      <c r="C1055" s="98"/>
    </row>
    <row r="1056" spans="3:3" ht="27" customHeight="1">
      <c r="C1056" s="98"/>
    </row>
    <row r="1057" spans="3:3" ht="27" customHeight="1">
      <c r="C1057" s="98"/>
    </row>
    <row r="1058" spans="3:3" ht="27" customHeight="1">
      <c r="C1058" s="98"/>
    </row>
    <row r="1059" spans="3:3" ht="27" customHeight="1">
      <c r="C1059" s="98"/>
    </row>
    <row r="1060" spans="3:3" ht="27" customHeight="1">
      <c r="C1060" s="98"/>
    </row>
    <row r="1061" spans="3:3" ht="27" customHeight="1">
      <c r="C1061" s="98"/>
    </row>
    <row r="1062" spans="3:3" ht="27" customHeight="1">
      <c r="C1062" s="98"/>
    </row>
    <row r="1063" spans="3:3" ht="27" customHeight="1">
      <c r="C1063" s="98"/>
    </row>
    <row r="1064" spans="3:3" ht="27" customHeight="1">
      <c r="C1064" s="98"/>
    </row>
    <row r="1065" spans="3:3" ht="27" customHeight="1">
      <c r="C1065" s="98"/>
    </row>
    <row r="1066" spans="3:3" ht="27" customHeight="1">
      <c r="C1066" s="98"/>
    </row>
    <row r="1067" spans="3:3" ht="27" customHeight="1">
      <c r="C1067" s="98"/>
    </row>
    <row r="1068" spans="3:3" ht="27" customHeight="1">
      <c r="C1068" s="98"/>
    </row>
    <row r="1069" spans="3:3" ht="27" customHeight="1">
      <c r="C1069" s="98"/>
    </row>
    <row r="1070" spans="3:3" ht="27" customHeight="1">
      <c r="C1070" s="98"/>
    </row>
    <row r="1071" spans="3:3" ht="27" customHeight="1">
      <c r="C1071" s="98"/>
    </row>
    <row r="1072" spans="3:3" ht="27" customHeight="1">
      <c r="C1072" s="98"/>
    </row>
    <row r="1073" spans="3:3" ht="27" customHeight="1">
      <c r="C1073" s="98"/>
    </row>
    <row r="1074" spans="3:3" ht="27" customHeight="1">
      <c r="C1074" s="98"/>
    </row>
    <row r="1075" spans="3:3" ht="27" customHeight="1">
      <c r="C1075" s="98"/>
    </row>
    <row r="1076" spans="3:3" ht="27" customHeight="1">
      <c r="C1076" s="98"/>
    </row>
    <row r="1077" spans="3:3" ht="27" customHeight="1">
      <c r="C1077" s="98"/>
    </row>
    <row r="1078" spans="3:3" ht="27" customHeight="1">
      <c r="C1078" s="98"/>
    </row>
    <row r="1079" spans="3:3" ht="27" customHeight="1">
      <c r="C1079" s="98"/>
    </row>
    <row r="1080" spans="3:3" ht="27" customHeight="1">
      <c r="C1080" s="98"/>
    </row>
    <row r="1081" spans="3:3" ht="27" customHeight="1">
      <c r="C1081" s="98"/>
    </row>
    <row r="1082" spans="3:3" ht="27" customHeight="1">
      <c r="C1082" s="98"/>
    </row>
    <row r="1083" spans="3:3" ht="27" customHeight="1">
      <c r="C1083" s="98"/>
    </row>
    <row r="1084" spans="3:3" ht="27" customHeight="1">
      <c r="C1084" s="98"/>
    </row>
    <row r="1085" spans="3:3" ht="27" customHeight="1">
      <c r="C1085" s="98"/>
    </row>
    <row r="1086" spans="3:3" ht="27" customHeight="1">
      <c r="C1086" s="98"/>
    </row>
    <row r="1087" spans="3:3" ht="27" customHeight="1">
      <c r="C1087" s="98"/>
    </row>
    <row r="1088" spans="3:3" ht="27" customHeight="1">
      <c r="C1088" s="98"/>
    </row>
    <row r="1089" spans="3:3" ht="27" customHeight="1">
      <c r="C1089" s="98"/>
    </row>
    <row r="1090" spans="3:3" ht="27" customHeight="1">
      <c r="C1090" s="98"/>
    </row>
    <row r="1091" spans="3:3" ht="27" customHeight="1">
      <c r="C1091" s="98"/>
    </row>
    <row r="1092" spans="3:3" ht="27" customHeight="1">
      <c r="C1092" s="98"/>
    </row>
    <row r="1093" spans="3:3" ht="27" customHeight="1">
      <c r="C1093" s="98"/>
    </row>
    <row r="1094" spans="3:3" ht="27" customHeight="1">
      <c r="C1094" s="98"/>
    </row>
    <row r="1095" spans="3:3" ht="27" customHeight="1">
      <c r="C1095" s="98"/>
    </row>
    <row r="1096" spans="3:3" ht="27" customHeight="1">
      <c r="C1096" s="98"/>
    </row>
    <row r="1097" spans="3:3" ht="27" customHeight="1">
      <c r="C1097" s="98"/>
    </row>
    <row r="1098" spans="3:3" ht="27" customHeight="1">
      <c r="C1098" s="98"/>
    </row>
    <row r="1099" spans="3:3" ht="27" customHeight="1">
      <c r="C1099" s="98"/>
    </row>
    <row r="1100" spans="3:3" ht="27" customHeight="1">
      <c r="C1100" s="98"/>
    </row>
    <row r="1101" spans="3:3" ht="27" customHeight="1">
      <c r="C1101" s="98"/>
    </row>
    <row r="1102" spans="3:3" ht="27" customHeight="1">
      <c r="C1102" s="98"/>
    </row>
    <row r="1103" spans="3:3" ht="27" customHeight="1">
      <c r="C1103" s="98"/>
    </row>
    <row r="1104" spans="3:3" ht="27" customHeight="1">
      <c r="C1104" s="98"/>
    </row>
    <row r="1105" spans="3:3" ht="27" customHeight="1">
      <c r="C1105" s="98"/>
    </row>
    <row r="1106" spans="3:3" ht="27" customHeight="1">
      <c r="C1106" s="98"/>
    </row>
    <row r="1107" spans="3:3" ht="27" customHeight="1">
      <c r="C1107" s="98"/>
    </row>
    <row r="1108" spans="3:3" ht="27" customHeight="1">
      <c r="C1108" s="98"/>
    </row>
    <row r="1109" spans="3:3" ht="27" customHeight="1">
      <c r="C1109" s="98"/>
    </row>
    <row r="1110" spans="3:3" ht="27" customHeight="1">
      <c r="C1110" s="98"/>
    </row>
    <row r="1111" spans="3:3" ht="27" customHeight="1">
      <c r="C1111" s="98"/>
    </row>
    <row r="1112" spans="3:3" ht="27" customHeight="1">
      <c r="C1112" s="98"/>
    </row>
    <row r="1113" spans="3:3" ht="27" customHeight="1">
      <c r="C1113" s="98"/>
    </row>
    <row r="1114" spans="3:3" ht="27" customHeight="1">
      <c r="C1114" s="98"/>
    </row>
    <row r="1115" spans="3:3" ht="27" customHeight="1">
      <c r="C1115" s="98"/>
    </row>
    <row r="1116" spans="3:3" ht="27" customHeight="1">
      <c r="C1116" s="98"/>
    </row>
    <row r="1117" spans="3:3" ht="27" customHeight="1">
      <c r="C1117" s="98"/>
    </row>
    <row r="1118" spans="3:3" ht="27" customHeight="1">
      <c r="C1118" s="98"/>
    </row>
    <row r="1119" spans="3:3" ht="27" customHeight="1">
      <c r="C1119" s="98"/>
    </row>
    <row r="1120" spans="3:3" ht="27" customHeight="1">
      <c r="C1120" s="98"/>
    </row>
    <row r="1121" spans="3:3" ht="27" customHeight="1">
      <c r="C1121" s="98"/>
    </row>
    <row r="1122" spans="3:3" ht="27" customHeight="1">
      <c r="C1122" s="98"/>
    </row>
    <row r="1123" spans="3:3" ht="27" customHeight="1">
      <c r="C1123" s="98"/>
    </row>
    <row r="1124" spans="3:3" ht="27" customHeight="1">
      <c r="C1124" s="98"/>
    </row>
    <row r="1125" spans="3:3" ht="27" customHeight="1">
      <c r="C1125" s="98"/>
    </row>
    <row r="1126" spans="3:3" ht="27" customHeight="1">
      <c r="C1126" s="98"/>
    </row>
    <row r="1127" spans="3:3" ht="27" customHeight="1">
      <c r="C1127" s="98"/>
    </row>
    <row r="1128" spans="3:3" ht="27" customHeight="1">
      <c r="C1128" s="98"/>
    </row>
    <row r="1129" spans="3:3" ht="27" customHeight="1">
      <c r="C1129" s="98"/>
    </row>
    <row r="1130" spans="3:3" ht="27" customHeight="1">
      <c r="C1130" s="98"/>
    </row>
    <row r="1131" spans="3:3" ht="27" customHeight="1">
      <c r="C1131" s="98"/>
    </row>
    <row r="1132" spans="3:3" ht="27" customHeight="1">
      <c r="C1132" s="98"/>
    </row>
    <row r="1133" spans="3:3" ht="27" customHeight="1">
      <c r="C1133" s="98"/>
    </row>
    <row r="1134" spans="3:3" ht="27" customHeight="1">
      <c r="C1134" s="98"/>
    </row>
    <row r="1135" spans="3:3" ht="27" customHeight="1">
      <c r="C1135" s="98"/>
    </row>
    <row r="1136" spans="3:3" ht="27" customHeight="1">
      <c r="C1136" s="98"/>
    </row>
    <row r="1137" spans="3:3" ht="27" customHeight="1">
      <c r="C1137" s="98"/>
    </row>
    <row r="1138" spans="3:3" ht="27" customHeight="1">
      <c r="C1138" s="98"/>
    </row>
    <row r="1139" spans="3:3" ht="27" customHeight="1">
      <c r="C1139" s="98"/>
    </row>
    <row r="1140" spans="3:3" ht="27" customHeight="1">
      <c r="C1140" s="98"/>
    </row>
    <row r="1141" spans="3:3" ht="27" customHeight="1">
      <c r="C1141" s="98"/>
    </row>
    <row r="1142" spans="3:3" ht="27" customHeight="1">
      <c r="C1142" s="98"/>
    </row>
    <row r="1143" spans="3:3" ht="27" customHeight="1">
      <c r="C1143" s="98"/>
    </row>
    <row r="1144" spans="3:3" ht="27" customHeight="1">
      <c r="C1144" s="98"/>
    </row>
    <row r="1145" spans="3:3" ht="27" customHeight="1">
      <c r="C1145" s="98"/>
    </row>
    <row r="1146" spans="3:3" ht="27" customHeight="1">
      <c r="C1146" s="98"/>
    </row>
    <row r="1147" spans="3:3" ht="27" customHeight="1">
      <c r="C1147" s="98"/>
    </row>
    <row r="1148" spans="3:3" ht="27" customHeight="1">
      <c r="C1148" s="98"/>
    </row>
    <row r="1149" spans="3:3" ht="27" customHeight="1">
      <c r="C1149" s="98"/>
    </row>
    <row r="1150" spans="3:3" ht="27" customHeight="1">
      <c r="C1150" s="98"/>
    </row>
    <row r="1151" spans="3:3" ht="27" customHeight="1">
      <c r="C1151" s="98"/>
    </row>
    <row r="1152" spans="3:3" ht="27" customHeight="1">
      <c r="C1152" s="98"/>
    </row>
    <row r="1153" spans="3:3" ht="27" customHeight="1">
      <c r="C1153" s="98"/>
    </row>
    <row r="1154" spans="3:3" ht="27" customHeight="1">
      <c r="C1154" s="98"/>
    </row>
    <row r="1155" spans="3:3" ht="27" customHeight="1">
      <c r="C1155" s="98"/>
    </row>
    <row r="1156" spans="3:3" ht="27" customHeight="1">
      <c r="C1156" s="98"/>
    </row>
    <row r="1157" spans="3:3" ht="27" customHeight="1">
      <c r="C1157" s="98"/>
    </row>
    <row r="1158" spans="3:3" ht="27" customHeight="1">
      <c r="C1158" s="98"/>
    </row>
    <row r="1159" spans="3:3" ht="27" customHeight="1">
      <c r="C1159" s="98"/>
    </row>
    <row r="1160" spans="3:3" ht="27" customHeight="1">
      <c r="C1160" s="98"/>
    </row>
    <row r="1161" spans="3:3" ht="27" customHeight="1">
      <c r="C1161" s="98"/>
    </row>
    <row r="1162" spans="3:3" ht="27" customHeight="1">
      <c r="C1162" s="98"/>
    </row>
    <row r="1163" spans="3:3" ht="27" customHeight="1">
      <c r="C1163" s="98"/>
    </row>
    <row r="1164" spans="3:3" ht="27" customHeight="1">
      <c r="C1164" s="98"/>
    </row>
    <row r="1165" spans="3:3" ht="27" customHeight="1">
      <c r="C1165" s="98"/>
    </row>
    <row r="1166" spans="3:3" ht="27" customHeight="1">
      <c r="C1166" s="98"/>
    </row>
    <row r="1167" spans="3:3" ht="27" customHeight="1">
      <c r="C1167" s="98"/>
    </row>
    <row r="1168" spans="3:3" ht="27" customHeight="1">
      <c r="C1168" s="98"/>
    </row>
    <row r="1169" spans="3:3" ht="27" customHeight="1">
      <c r="C1169" s="98"/>
    </row>
    <row r="1170" spans="3:3" ht="27" customHeight="1">
      <c r="C1170" s="98"/>
    </row>
    <row r="1171" spans="3:3" ht="27" customHeight="1">
      <c r="C1171" s="98"/>
    </row>
    <row r="1172" spans="3:3" ht="27" customHeight="1">
      <c r="C1172" s="98"/>
    </row>
    <row r="1173" spans="3:3" ht="27" customHeight="1">
      <c r="C1173" s="98"/>
    </row>
    <row r="1174" spans="3:3" ht="27" customHeight="1">
      <c r="C1174" s="98"/>
    </row>
    <row r="1175" spans="3:3" ht="27" customHeight="1">
      <c r="C1175" s="98"/>
    </row>
    <row r="1176" spans="3:3" ht="27" customHeight="1">
      <c r="C1176" s="98"/>
    </row>
    <row r="1177" spans="3:3" ht="27" customHeight="1">
      <c r="C1177" s="98"/>
    </row>
    <row r="1178" spans="3:3" ht="27" customHeight="1">
      <c r="C1178" s="98"/>
    </row>
    <row r="1179" spans="3:3" ht="27" customHeight="1">
      <c r="C1179" s="98"/>
    </row>
    <row r="1180" spans="3:3" ht="27" customHeight="1">
      <c r="C1180" s="98"/>
    </row>
    <row r="1181" spans="3:3" ht="27" customHeight="1">
      <c r="C1181" s="98"/>
    </row>
    <row r="1182" spans="3:3" ht="27" customHeight="1">
      <c r="C1182" s="98"/>
    </row>
    <row r="1183" spans="3:3" ht="27" customHeight="1">
      <c r="C1183" s="98"/>
    </row>
    <row r="1184" spans="3:3" ht="27" customHeight="1">
      <c r="C1184" s="98"/>
    </row>
    <row r="1185" spans="3:3" ht="27" customHeight="1">
      <c r="C1185" s="98"/>
    </row>
    <row r="1186" spans="3:3" ht="27" customHeight="1">
      <c r="C1186" s="98"/>
    </row>
    <row r="1187" spans="3:3" ht="27" customHeight="1">
      <c r="C1187" s="98"/>
    </row>
    <row r="1188" spans="3:3" ht="27" customHeight="1">
      <c r="C1188" s="98"/>
    </row>
    <row r="1189" spans="3:3" ht="27" customHeight="1">
      <c r="C1189" s="98"/>
    </row>
    <row r="1190" spans="3:3" ht="27" customHeight="1">
      <c r="C1190" s="98"/>
    </row>
    <row r="1191" spans="3:3" ht="27" customHeight="1">
      <c r="C1191" s="98"/>
    </row>
    <row r="1192" spans="3:3" ht="27" customHeight="1">
      <c r="C1192" s="98"/>
    </row>
    <row r="1193" spans="3:3" ht="27" customHeight="1">
      <c r="C1193" s="98"/>
    </row>
    <row r="1194" spans="3:3" ht="27" customHeight="1">
      <c r="C1194" s="98"/>
    </row>
    <row r="1195" spans="3:3" ht="27" customHeight="1">
      <c r="C1195" s="98"/>
    </row>
    <row r="1196" spans="3:3" ht="27" customHeight="1">
      <c r="C1196" s="98"/>
    </row>
    <row r="1197" spans="3:3" ht="27" customHeight="1">
      <c r="C1197" s="98"/>
    </row>
    <row r="1198" spans="3:3" ht="27" customHeight="1">
      <c r="C1198" s="98"/>
    </row>
    <row r="1199" spans="3:3" ht="27" customHeight="1">
      <c r="C1199" s="98"/>
    </row>
    <row r="1200" spans="3:3" ht="27" customHeight="1">
      <c r="C1200" s="98"/>
    </row>
    <row r="1201" spans="3:3" ht="27" customHeight="1">
      <c r="C1201" s="98"/>
    </row>
    <row r="1202" spans="3:3" ht="27" customHeight="1">
      <c r="C1202" s="98"/>
    </row>
    <row r="1203" spans="3:3" ht="27" customHeight="1">
      <c r="C1203" s="98"/>
    </row>
    <row r="1204" spans="3:3" ht="27" customHeight="1">
      <c r="C1204" s="98"/>
    </row>
    <row r="1205" spans="3:3" ht="27" customHeight="1">
      <c r="C1205" s="98"/>
    </row>
    <row r="1206" spans="3:3" ht="27" customHeight="1">
      <c r="C1206" s="98"/>
    </row>
    <row r="1207" spans="3:3" ht="27" customHeight="1">
      <c r="C1207" s="98"/>
    </row>
    <row r="1208" spans="3:3" ht="27" customHeight="1">
      <c r="C1208" s="98"/>
    </row>
    <row r="1209" spans="3:3" ht="27" customHeight="1">
      <c r="C1209" s="98"/>
    </row>
    <row r="1210" spans="3:3" ht="27" customHeight="1">
      <c r="C1210" s="98"/>
    </row>
    <row r="1211" spans="3:3" ht="27" customHeight="1">
      <c r="C1211" s="98"/>
    </row>
    <row r="1212" spans="3:3" ht="27" customHeight="1">
      <c r="C1212" s="98"/>
    </row>
    <row r="1213" spans="3:3" ht="27" customHeight="1">
      <c r="C1213" s="98"/>
    </row>
    <row r="1214" spans="3:3" ht="27" customHeight="1">
      <c r="C1214" s="98"/>
    </row>
    <row r="1215" spans="3:3" ht="27" customHeight="1">
      <c r="C1215" s="98"/>
    </row>
    <row r="1216" spans="3:3" ht="27" customHeight="1">
      <c r="C1216" s="98"/>
    </row>
    <row r="1217" spans="3:3" ht="27" customHeight="1">
      <c r="C1217" s="98"/>
    </row>
    <row r="1218" spans="3:3" ht="27" customHeight="1">
      <c r="C1218" s="98"/>
    </row>
    <row r="1219" spans="3:3" ht="27" customHeight="1">
      <c r="C1219" s="98"/>
    </row>
    <row r="1220" spans="3:3" ht="27" customHeight="1">
      <c r="C1220" s="98"/>
    </row>
    <row r="1221" spans="3:3" ht="27" customHeight="1">
      <c r="C1221" s="98"/>
    </row>
    <row r="1222" spans="3:3" ht="27" customHeight="1">
      <c r="C1222" s="98"/>
    </row>
    <row r="1223" spans="3:3" ht="27" customHeight="1">
      <c r="C1223" s="98"/>
    </row>
    <row r="1224" spans="3:3" ht="27" customHeight="1">
      <c r="C1224" s="98"/>
    </row>
    <row r="1225" spans="3:3" ht="27" customHeight="1">
      <c r="C1225" s="98"/>
    </row>
    <row r="1226" spans="3:3" ht="27" customHeight="1">
      <c r="C1226" s="98"/>
    </row>
    <row r="1227" spans="3:3" ht="27" customHeight="1">
      <c r="C1227" s="98"/>
    </row>
    <row r="1228" spans="3:3" ht="27" customHeight="1">
      <c r="C1228" s="98"/>
    </row>
    <row r="1229" spans="3:3" ht="27" customHeight="1">
      <c r="C1229" s="98"/>
    </row>
    <row r="1230" spans="3:3" ht="27" customHeight="1">
      <c r="C1230" s="98"/>
    </row>
    <row r="1231" spans="3:3" ht="27" customHeight="1">
      <c r="C1231" s="98"/>
    </row>
    <row r="1232" spans="3:3" ht="27" customHeight="1">
      <c r="C1232" s="98"/>
    </row>
    <row r="1233" spans="3:3" ht="27" customHeight="1">
      <c r="C1233" s="98"/>
    </row>
    <row r="1234" spans="3:3" ht="27" customHeight="1">
      <c r="C1234" s="98"/>
    </row>
    <row r="1235" spans="3:3" ht="27" customHeight="1">
      <c r="C1235" s="98"/>
    </row>
    <row r="1236" spans="3:3" ht="27" customHeight="1">
      <c r="C1236" s="98"/>
    </row>
    <row r="1237" spans="3:3" ht="27" customHeight="1">
      <c r="C1237" s="98"/>
    </row>
    <row r="1238" spans="3:3" ht="27" customHeight="1">
      <c r="C1238" s="98"/>
    </row>
    <row r="1239" spans="3:3" ht="27" customHeight="1">
      <c r="C1239" s="98"/>
    </row>
    <row r="1240" spans="3:3" ht="27" customHeight="1">
      <c r="C1240" s="98"/>
    </row>
    <row r="1241" spans="3:3" ht="27" customHeight="1">
      <c r="C1241" s="98"/>
    </row>
    <row r="1242" spans="3:3" ht="27" customHeight="1">
      <c r="C1242" s="98"/>
    </row>
    <row r="1243" spans="3:3" ht="27" customHeight="1">
      <c r="C1243" s="98"/>
    </row>
    <row r="1244" spans="3:3" ht="27" customHeight="1">
      <c r="C1244" s="98"/>
    </row>
    <row r="1245" spans="3:3" ht="27" customHeight="1">
      <c r="C1245" s="98"/>
    </row>
    <row r="1246" spans="3:3" ht="27" customHeight="1">
      <c r="C1246" s="98"/>
    </row>
    <row r="1247" spans="3:3" ht="27" customHeight="1">
      <c r="C1247" s="98"/>
    </row>
    <row r="1248" spans="3:3" ht="27" customHeight="1">
      <c r="C1248" s="98"/>
    </row>
    <row r="1249" spans="3:3" ht="27" customHeight="1">
      <c r="C1249" s="98"/>
    </row>
    <row r="1250" spans="3:3" ht="27" customHeight="1">
      <c r="C1250" s="98"/>
    </row>
    <row r="1251" spans="3:3" ht="27" customHeight="1">
      <c r="C1251" s="98"/>
    </row>
    <row r="1252" spans="3:3" ht="27" customHeight="1">
      <c r="C1252" s="98"/>
    </row>
    <row r="1253" spans="3:3" ht="27" customHeight="1">
      <c r="C1253" s="98"/>
    </row>
    <row r="1254" spans="3:3" ht="27" customHeight="1">
      <c r="C1254" s="98"/>
    </row>
    <row r="1255" spans="3:3" ht="27" customHeight="1">
      <c r="C1255" s="98"/>
    </row>
    <row r="1256" spans="3:3" ht="27" customHeight="1">
      <c r="C1256" s="98"/>
    </row>
    <row r="1257" spans="3:3" ht="27" customHeight="1">
      <c r="C1257" s="98"/>
    </row>
    <row r="1258" spans="3:3" ht="27" customHeight="1">
      <c r="C1258" s="98"/>
    </row>
    <row r="1259" spans="3:3" ht="27" customHeight="1">
      <c r="C1259" s="98"/>
    </row>
    <row r="1260" spans="3:3" ht="27" customHeight="1">
      <c r="C1260" s="98"/>
    </row>
    <row r="1261" spans="3:3" ht="27" customHeight="1">
      <c r="C1261" s="98"/>
    </row>
    <row r="1262" spans="3:3" ht="27" customHeight="1">
      <c r="C1262" s="98"/>
    </row>
    <row r="1263" spans="3:3" ht="27" customHeight="1">
      <c r="C1263" s="98"/>
    </row>
    <row r="1264" spans="3:3" ht="27" customHeight="1">
      <c r="C1264" s="98"/>
    </row>
    <row r="1265" spans="3:3" ht="27" customHeight="1">
      <c r="C1265" s="98"/>
    </row>
    <row r="1266" spans="3:3" ht="27" customHeight="1">
      <c r="C1266" s="98"/>
    </row>
    <row r="1267" spans="3:3" ht="27" customHeight="1">
      <c r="C1267" s="98"/>
    </row>
    <row r="1268" spans="3:3" ht="27" customHeight="1">
      <c r="C1268" s="98"/>
    </row>
    <row r="1269" spans="3:3" ht="27" customHeight="1">
      <c r="C1269" s="98"/>
    </row>
    <row r="1270" spans="3:3" ht="27" customHeight="1">
      <c r="C1270" s="98"/>
    </row>
    <row r="1271" spans="3:3" ht="27" customHeight="1">
      <c r="C1271" s="98"/>
    </row>
    <row r="1272" spans="3:3" ht="27" customHeight="1">
      <c r="C1272" s="98"/>
    </row>
    <row r="1273" spans="3:3" ht="27" customHeight="1">
      <c r="C1273" s="98"/>
    </row>
    <row r="1274" spans="3:3" ht="27" customHeight="1">
      <c r="C1274" s="98"/>
    </row>
    <row r="1275" spans="3:3" ht="27" customHeight="1">
      <c r="C1275" s="98"/>
    </row>
    <row r="1276" spans="3:3" ht="27" customHeight="1">
      <c r="C1276" s="98"/>
    </row>
    <row r="1277" spans="3:3" ht="27" customHeight="1">
      <c r="C1277" s="98"/>
    </row>
    <row r="1278" spans="3:3" ht="27" customHeight="1">
      <c r="C1278" s="98"/>
    </row>
  </sheetData>
  <sheetProtection algorithmName="SHA-512" hashValue="iWDhyplhsXOZtBMfRHyRgybnXfGEuiaG57m6yFKVBRRfy0KqlyqWOxdqAtw5o9hAeSNGpnBuB9NOaR9GqF03vw==" saltValue="+KaZFO+KjGt6PPqTEfhCQw==" spinCount="100000" sheet="1" formatCells="0" formatColumns="0" formatRows="0"/>
  <mergeCells count="50">
    <mergeCell ref="A291:H291"/>
    <mergeCell ref="I291:K291"/>
    <mergeCell ref="A326:H326"/>
    <mergeCell ref="I326:K326"/>
    <mergeCell ref="A398:H398"/>
    <mergeCell ref="I398:K398"/>
    <mergeCell ref="C295:I295"/>
    <mergeCell ref="C304:J304"/>
    <mergeCell ref="C294:I294"/>
    <mergeCell ref="C293:I293"/>
    <mergeCell ref="A228:H228"/>
    <mergeCell ref="I228:K228"/>
    <mergeCell ref="C232:I232"/>
    <mergeCell ref="A263:H263"/>
    <mergeCell ref="I263:K263"/>
    <mergeCell ref="C231:I231"/>
    <mergeCell ref="C230:I230"/>
    <mergeCell ref="C130:E130"/>
    <mergeCell ref="C48:E48"/>
    <mergeCell ref="C75:G75"/>
    <mergeCell ref="C129:E129"/>
    <mergeCell ref="C47:E47"/>
    <mergeCell ref="I45:K45"/>
    <mergeCell ref="A73:H73"/>
    <mergeCell ref="I73:K73"/>
    <mergeCell ref="A127:H127"/>
    <mergeCell ref="I127:K127"/>
    <mergeCell ref="C49:E49"/>
    <mergeCell ref="C76:G76"/>
    <mergeCell ref="A411:H411"/>
    <mergeCell ref="I411:K411"/>
    <mergeCell ref="C25:J25"/>
    <mergeCell ref="C32:J32"/>
    <mergeCell ref="C40:J40"/>
    <mergeCell ref="C77:G77"/>
    <mergeCell ref="C93:E93"/>
    <mergeCell ref="C131:E131"/>
    <mergeCell ref="C198:E198"/>
    <mergeCell ref="C203:E203"/>
    <mergeCell ref="A45:H45"/>
    <mergeCell ref="I34:J34"/>
    <mergeCell ref="A168:H168"/>
    <mergeCell ref="I168:K168"/>
    <mergeCell ref="A194:H194"/>
    <mergeCell ref="I194:K194"/>
    <mergeCell ref="C197:E197"/>
    <mergeCell ref="C196:E196"/>
    <mergeCell ref="C202:E202"/>
    <mergeCell ref="C201:E201"/>
    <mergeCell ref="C200:E200"/>
  </mergeCells>
  <phoneticPr fontId="6" type="noConversion"/>
  <conditionalFormatting sqref="C58">
    <cfRule type="containsText" dxfId="37" priority="9" stopIfTrue="1" operator="containsText" text="Please">
      <formula>NOT(ISERROR(SEARCH("Please",C58)))</formula>
    </cfRule>
  </conditionalFormatting>
  <conditionalFormatting sqref="C59:D60">
    <cfRule type="containsText" dxfId="36" priority="11" stopIfTrue="1" operator="containsText" text="Your">
      <formula>NOT(ISERROR(SEARCH("Your",C59)))</formula>
    </cfRule>
  </conditionalFormatting>
  <conditionalFormatting sqref="D27:D29 H27:H29">
    <cfRule type="cellIs" dxfId="35" priority="2" operator="equal">
      <formula>0</formula>
    </cfRule>
  </conditionalFormatting>
  <conditionalFormatting sqref="G53:G57 I53:J57 G63:G67 I63:J67">
    <cfRule type="cellIs" dxfId="34" priority="7" operator="equal">
      <formula>0</formula>
    </cfRule>
  </conditionalFormatting>
  <conditionalFormatting sqref="G97:G110 I97:J110 G114:G121 I114:J121">
    <cfRule type="cellIs" dxfId="33" priority="6" operator="equal">
      <formula>0</formula>
    </cfRule>
  </conditionalFormatting>
  <conditionalFormatting sqref="G144:G162 I144:J162 G176:G189 I176:J189 G212:G223 I212:J223 G245:G258 I245:J258 G276:G286 I276:J286 G311:G321 I311:J321">
    <cfRule type="cellIs" dxfId="32" priority="5" operator="equal">
      <formula>0</formula>
    </cfRule>
  </conditionalFormatting>
  <conditionalFormatting sqref="G329:G393 I329:J393 G401:G406 I401:J406">
    <cfRule type="cellIs" dxfId="31" priority="4" operator="equal">
      <formula>0</formula>
    </cfRule>
  </conditionalFormatting>
  <conditionalFormatting sqref="G415:G419 I415:J419">
    <cfRule type="cellIs" dxfId="30" priority="3" operator="equal">
      <formula>0</formula>
    </cfRule>
  </conditionalFormatting>
  <conditionalFormatting sqref="I34:J34 C58:C61 C111 D112">
    <cfRule type="containsText" dxfId="29" priority="1" operator="containsText" text="a">
      <formula>NOT(ISERROR(SEARCH("a",C34)))</formula>
    </cfRule>
  </conditionalFormatting>
  <conditionalFormatting sqref="I34:J34">
    <cfRule type="containsText" dxfId="28" priority="13" stopIfTrue="1" operator="containsText" text="continue">
      <formula>NOT(ISERROR(SEARCH("continue",I34)))</formula>
    </cfRule>
  </conditionalFormatting>
  <dataValidations count="2">
    <dataValidation allowBlank="1" showInputMessage="1" showErrorMessage="1" errorTitle="stop" error="This cell refers to the Nursery model you chose on the &quot;Start Here&quot; page. You can't change the input. It needs to be consistent across all sheets in order for this financial model to function correctly." sqref="D27" xr:uid="{C5A615CF-E185-1642-ADC9-883FFB842DB0}"/>
    <dataValidation allowBlank="1" showInputMessage="1" showErrorMessage="1" error="This cell refers to the Grow Out model you chose on the &quot;Start Here&quot; page. You can't change the input. It needs to be consistent across all sheets in order for this financial model to function correctly." sqref="H27" xr:uid="{1271FC2E-E8F2-914B-8F66-B5B6D0912B6E}"/>
  </dataValidations>
  <pageMargins left="0.7" right="0.7" top="0.75" bottom="0.75" header="0.3" footer="0.3"/>
  <pageSetup orientation="portrait" horizontalDpi="0" verticalDpi="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E98A-52FC-2849-AC05-27654BA5E2F9}">
  <sheetPr>
    <tabColor theme="6" tint="-0.249977111117893"/>
  </sheetPr>
  <dimension ref="A2:L278"/>
  <sheetViews>
    <sheetView topLeftCell="A209" zoomScale="90" zoomScaleNormal="90" workbookViewId="0">
      <selection activeCell="F255" sqref="F255"/>
    </sheetView>
  </sheetViews>
  <sheetFormatPr baseColWidth="10" defaultColWidth="10.83203125" defaultRowHeight="27" customHeight="1"/>
  <cols>
    <col min="1" max="1" width="5.1640625" style="97" customWidth="1"/>
    <col min="2" max="2" width="6.1640625" style="97" customWidth="1"/>
    <col min="3" max="3" width="50.5" style="97" customWidth="1"/>
    <col min="4" max="4" width="26.1640625" style="97" customWidth="1"/>
    <col min="5" max="5" width="41" style="97" customWidth="1"/>
    <col min="6" max="6" width="10.6640625" style="97" customWidth="1"/>
    <col min="7" max="7" width="26.1640625" style="97" customWidth="1"/>
    <col min="8" max="8" width="15" style="97" customWidth="1"/>
    <col min="9" max="9" width="16.1640625" style="97" customWidth="1"/>
    <col min="10" max="10" width="18.33203125" style="97" customWidth="1"/>
    <col min="11" max="16384" width="10.83203125" style="97"/>
  </cols>
  <sheetData>
    <row r="2" spans="2:10" s="95" customFormat="1" ht="27" customHeight="1">
      <c r="B2" s="1023" t="s">
        <v>249</v>
      </c>
      <c r="C2" s="1023"/>
      <c r="D2" s="93"/>
      <c r="E2" s="94"/>
    </row>
    <row r="5" spans="2:10" ht="27" customHeight="1">
      <c r="J5" s="97" t="s">
        <v>33</v>
      </c>
    </row>
    <row r="23" spans="2:10" ht="27" customHeight="1" thickBot="1"/>
    <row r="24" spans="2:10" ht="27" customHeight="1">
      <c r="B24" s="991" t="s">
        <v>250</v>
      </c>
      <c r="C24" s="992"/>
      <c r="D24" s="992"/>
      <c r="E24" s="992"/>
      <c r="F24" s="992"/>
      <c r="G24" s="992"/>
      <c r="H24" s="992"/>
      <c r="I24" s="993"/>
    </row>
    <row r="25" spans="2:10" ht="27" customHeight="1">
      <c r="B25" s="471"/>
      <c r="C25" s="472"/>
      <c r="D25" s="472"/>
      <c r="E25" s="472"/>
      <c r="F25" s="472"/>
      <c r="G25" s="472"/>
      <c r="H25" s="472"/>
      <c r="I25" s="473"/>
    </row>
    <row r="26" spans="2:10" ht="73" customHeight="1">
      <c r="B26" s="471"/>
      <c r="C26" s="421" t="s">
        <v>5</v>
      </c>
      <c r="D26" s="423" t="str">
        <f>'1. Business model'!F29</f>
        <v>None</v>
      </c>
      <c r="E26" s="421" t="s">
        <v>6</v>
      </c>
      <c r="F26" s="472"/>
      <c r="G26" s="423" t="str">
        <f>'1. Business model'!F31</f>
        <v>None</v>
      </c>
      <c r="H26" s="472"/>
      <c r="I26" s="473"/>
    </row>
    <row r="27" spans="2:10" ht="134" customHeight="1">
      <c r="B27" s="471"/>
      <c r="C27" s="421" t="s">
        <v>35</v>
      </c>
      <c r="D27" s="423" t="str">
        <f>'1. Business model'!F35</f>
        <v>None</v>
      </c>
      <c r="E27" s="421" t="s">
        <v>36</v>
      </c>
      <c r="F27" s="472"/>
      <c r="G27" s="423" t="str">
        <f>'1. Business model'!F39</f>
        <v xml:space="preserve">None </v>
      </c>
      <c r="H27" s="472"/>
      <c r="I27" s="473"/>
    </row>
    <row r="28" spans="2:10" ht="124" customHeight="1">
      <c r="B28" s="471"/>
      <c r="C28" s="421" t="s">
        <v>738</v>
      </c>
      <c r="D28" s="423" t="str">
        <f>'1. Business model'!F37</f>
        <v>None</v>
      </c>
      <c r="E28" s="421" t="s">
        <v>37</v>
      </c>
      <c r="F28" s="472"/>
      <c r="G28" s="423" t="str">
        <f>'1. Business model'!F41</f>
        <v xml:space="preserve">None </v>
      </c>
      <c r="H28" s="472"/>
      <c r="I28" s="473"/>
    </row>
    <row r="29" spans="2:10" ht="27" customHeight="1" thickBot="1">
      <c r="B29" s="474"/>
      <c r="C29" s="475"/>
      <c r="D29" s="475"/>
      <c r="E29" s="475"/>
      <c r="F29" s="475"/>
      <c r="G29" s="475"/>
      <c r="H29" s="475"/>
      <c r="I29" s="476"/>
    </row>
    <row r="31" spans="2:10" ht="27" customHeight="1" thickBot="1"/>
    <row r="32" spans="2:10" ht="27" customHeight="1">
      <c r="B32" s="703" t="s">
        <v>38</v>
      </c>
      <c r="C32" s="704"/>
      <c r="D32" s="704"/>
      <c r="E32" s="704"/>
      <c r="F32" s="704"/>
      <c r="G32" s="704"/>
      <c r="H32" s="704"/>
      <c r="I32" s="704"/>
      <c r="J32" s="705"/>
    </row>
    <row r="33" spans="2:10" ht="27" customHeight="1">
      <c r="B33" s="471"/>
      <c r="C33" s="472"/>
      <c r="D33" s="1028" t="str">
        <f>IF(AND(G26="none",D36&gt;0),"you have not selected a kelp farm operation in your business model"," ")</f>
        <v xml:space="preserve"> </v>
      </c>
      <c r="E33" s="1028"/>
      <c r="F33" s="1028"/>
      <c r="G33" s="472"/>
      <c r="H33" s="472"/>
      <c r="I33" s="472"/>
      <c r="J33" s="473"/>
    </row>
    <row r="34" spans="2:10" ht="27" customHeight="1">
      <c r="B34" s="471"/>
      <c r="C34" s="472"/>
      <c r="D34" s="947"/>
      <c r="E34" s="1027" t="str">
        <f>IF(AND(D35&gt;0,D35&lt;&gt;G37),"Continue adjusting your inputs to reach desired first year production level","")</f>
        <v/>
      </c>
      <c r="F34" s="1027"/>
      <c r="G34" s="734" t="s">
        <v>313</v>
      </c>
      <c r="H34" s="734" t="s">
        <v>314</v>
      </c>
      <c r="I34" s="734" t="s">
        <v>315</v>
      </c>
      <c r="J34" s="473"/>
    </row>
    <row r="35" spans="2:10" ht="62" customHeight="1">
      <c r="B35" s="471"/>
      <c r="C35" s="478" t="s">
        <v>808</v>
      </c>
      <c r="D35" s="387"/>
      <c r="E35" s="1025" t="s">
        <v>1023</v>
      </c>
      <c r="F35" s="1025"/>
      <c r="G35" s="483"/>
      <c r="H35" s="483"/>
      <c r="I35" s="483"/>
      <c r="J35" s="473"/>
    </row>
    <row r="36" spans="2:10" ht="52" customHeight="1">
      <c r="B36" s="471"/>
      <c r="C36" s="477" t="s">
        <v>1022</v>
      </c>
      <c r="D36" s="90"/>
      <c r="E36" s="1025" t="s">
        <v>251</v>
      </c>
      <c r="F36" s="1025"/>
      <c r="G36" s="483"/>
      <c r="H36" s="483"/>
      <c r="I36" s="483"/>
      <c r="J36" s="473"/>
    </row>
    <row r="37" spans="2:10" ht="90" customHeight="1">
      <c r="B37" s="471"/>
      <c r="C37" s="477" t="s">
        <v>252</v>
      </c>
      <c r="D37" s="90"/>
      <c r="E37" s="1026" t="s">
        <v>253</v>
      </c>
      <c r="F37" s="1026"/>
      <c r="G37" s="732">
        <f>IFERROR($D36*$D37*G36*G35,"")</f>
        <v>0</v>
      </c>
      <c r="H37" s="732">
        <f t="shared" ref="H37:I37" si="0">IFERROR($D36*$D37*H36*H35,"")</f>
        <v>0</v>
      </c>
      <c r="I37" s="732">
        <f t="shared" si="0"/>
        <v>0</v>
      </c>
      <c r="J37" s="702"/>
    </row>
    <row r="38" spans="2:10" ht="34" customHeight="1">
      <c r="B38" s="471"/>
      <c r="C38" s="477"/>
      <c r="D38" s="477"/>
      <c r="E38" s="477"/>
      <c r="F38" s="477"/>
      <c r="G38" s="477"/>
      <c r="H38" s="477"/>
      <c r="I38" s="477"/>
      <c r="J38" s="702"/>
    </row>
    <row r="39" spans="2:10" ht="90" customHeight="1">
      <c r="B39" s="471"/>
      <c r="C39" s="477" t="s">
        <v>1026</v>
      </c>
      <c r="D39" s="1116" t="s">
        <v>1028</v>
      </c>
      <c r="E39" s="963"/>
      <c r="F39" s="963"/>
      <c r="G39" s="1117" t="s">
        <v>1027</v>
      </c>
      <c r="H39" s="1117"/>
      <c r="I39" s="1117"/>
      <c r="J39" s="702"/>
    </row>
    <row r="40" spans="2:10" ht="27" customHeight="1" thickBot="1">
      <c r="B40" s="471"/>
      <c r="C40" s="472"/>
      <c r="D40" s="472"/>
      <c r="E40" s="472"/>
      <c r="F40" s="472"/>
      <c r="G40" s="472"/>
      <c r="H40" s="472"/>
      <c r="I40" s="472"/>
      <c r="J40" s="473"/>
    </row>
    <row r="41" spans="2:10" ht="27" customHeight="1">
      <c r="B41" s="703" t="s">
        <v>41</v>
      </c>
      <c r="C41" s="704"/>
      <c r="D41" s="704"/>
      <c r="E41" s="704"/>
      <c r="F41" s="704"/>
      <c r="G41" s="704"/>
      <c r="H41" s="704"/>
      <c r="I41" s="704"/>
      <c r="J41" s="705"/>
    </row>
    <row r="42" spans="2:10" ht="27" customHeight="1">
      <c r="B42" s="471"/>
      <c r="C42" s="472"/>
      <c r="D42" s="472"/>
      <c r="E42" s="472"/>
      <c r="F42" s="472"/>
      <c r="G42" s="472"/>
      <c r="H42" s="472"/>
      <c r="I42" s="472"/>
      <c r="J42" s="473"/>
    </row>
    <row r="43" spans="2:10" ht="92" customHeight="1">
      <c r="B43" s="85"/>
      <c r="C43" s="478" t="s">
        <v>254</v>
      </c>
      <c r="D43" s="479" t="str">
        <f>IFERROR((I266+I268+I269)/G37,"")</f>
        <v/>
      </c>
      <c r="E43" s="472"/>
      <c r="F43" s="472"/>
      <c r="G43" s="472"/>
      <c r="H43" s="472"/>
      <c r="I43" s="472"/>
      <c r="J43" s="473"/>
    </row>
    <row r="44" spans="2:10" ht="27" customHeight="1">
      <c r="B44" s="85"/>
      <c r="C44" s="477"/>
      <c r="D44" s="477"/>
      <c r="E44" s="477"/>
      <c r="F44" s="477"/>
      <c r="G44" s="733" t="s">
        <v>313</v>
      </c>
      <c r="H44" s="733" t="s">
        <v>314</v>
      </c>
      <c r="I44" s="733" t="s">
        <v>315</v>
      </c>
      <c r="J44" s="480"/>
    </row>
    <row r="45" spans="2:10" ht="97" customHeight="1">
      <c r="B45" s="85"/>
      <c r="C45" s="477" t="s">
        <v>255</v>
      </c>
      <c r="D45" s="479">
        <f>IFERROR(G266,"")</f>
        <v>0</v>
      </c>
      <c r="E45" s="1024" t="s">
        <v>801</v>
      </c>
      <c r="F45" s="1024"/>
      <c r="G45" s="706">
        <f>IFERROR(G37*'1. Business model'!$E102,"You have not estimated a per-pound price for kelp")</f>
        <v>0</v>
      </c>
      <c r="H45" s="706">
        <f>IFERROR(H37*'1. Business model'!$E102,"")</f>
        <v>0</v>
      </c>
      <c r="I45" s="706">
        <f>IFERROR(I37*'1. Business model'!$E102,"")</f>
        <v>0</v>
      </c>
      <c r="J45" s="473"/>
    </row>
    <row r="46" spans="2:10" ht="27" customHeight="1" thickBot="1">
      <c r="B46" s="481"/>
      <c r="C46" s="482"/>
      <c r="D46" s="475"/>
      <c r="E46" s="475"/>
      <c r="F46" s="475"/>
      <c r="G46" s="475"/>
      <c r="H46" s="475"/>
      <c r="I46" s="475"/>
      <c r="J46" s="476"/>
    </row>
    <row r="47" spans="2:10" ht="27" customHeight="1">
      <c r="E47" s="957"/>
    </row>
    <row r="48" spans="2:10" ht="27" customHeight="1">
      <c r="C48" s="957"/>
    </row>
    <row r="49" spans="1:11" s="78" customFormat="1" ht="27" customHeight="1">
      <c r="A49" s="1006" t="s">
        <v>256</v>
      </c>
      <c r="B49" s="1006"/>
      <c r="C49" s="1006"/>
      <c r="D49" s="1006"/>
      <c r="E49" s="1006"/>
      <c r="F49" s="1006"/>
      <c r="G49" s="1006"/>
      <c r="H49" s="1006"/>
      <c r="I49" s="1007"/>
      <c r="J49" s="1007"/>
      <c r="K49" s="1007"/>
    </row>
    <row r="55" spans="1:11" ht="27" customHeight="1" thickBot="1">
      <c r="C55" s="150"/>
    </row>
    <row r="56" spans="1:11" ht="93" customHeight="1">
      <c r="C56" s="151"/>
      <c r="D56" s="152" t="s">
        <v>47</v>
      </c>
      <c r="E56" s="153" t="s">
        <v>906</v>
      </c>
      <c r="F56" s="153" t="s">
        <v>812</v>
      </c>
      <c r="G56" s="153" t="s">
        <v>857</v>
      </c>
      <c r="H56" s="153" t="s">
        <v>51</v>
      </c>
      <c r="I56" s="154" t="s">
        <v>813</v>
      </c>
    </row>
    <row r="57" spans="1:11" ht="37" customHeight="1">
      <c r="C57" s="148" t="s">
        <v>856</v>
      </c>
      <c r="D57" s="1"/>
      <c r="E57" s="27"/>
      <c r="F57" s="736"/>
      <c r="G57" s="2"/>
      <c r="H57" s="155">
        <f>IFERROR(IF(D57=0,0,D57/G57),"please enter life")</f>
        <v>0</v>
      </c>
      <c r="I57" s="157">
        <f>IF(G57=0,0,(G57+1))</f>
        <v>0</v>
      </c>
      <c r="J57" s="958" t="s">
        <v>805</v>
      </c>
    </row>
    <row r="58" spans="1:11" ht="27" customHeight="1">
      <c r="C58" s="812" t="s">
        <v>927</v>
      </c>
      <c r="D58" s="1"/>
      <c r="E58" s="27"/>
      <c r="F58" s="736"/>
      <c r="G58" s="2"/>
      <c r="H58" s="155">
        <f>IFERROR(IF(D58=0,0,D58/G58),"please enter life")</f>
        <v>0</v>
      </c>
      <c r="I58" s="157">
        <f>IF(G58=0,0,(G58+1))</f>
        <v>0</v>
      </c>
      <c r="J58" s="958" t="s">
        <v>817</v>
      </c>
    </row>
    <row r="59" spans="1:11" ht="27" customHeight="1">
      <c r="C59" s="812" t="s">
        <v>928</v>
      </c>
      <c r="D59" s="1"/>
      <c r="E59" s="27"/>
      <c r="F59" s="736"/>
      <c r="G59" s="2"/>
      <c r="H59" s="155">
        <f t="shared" ref="H59:H63" si="1">IFERROR(IF(D59=0,0,D59/G59),"please enter life")</f>
        <v>0</v>
      </c>
      <c r="I59" s="157">
        <f t="shared" ref="I59:I63" si="2">IF(G59=0,0,(G59+1))</f>
        <v>0</v>
      </c>
      <c r="J59" s="735"/>
    </row>
    <row r="60" spans="1:11" ht="27" customHeight="1">
      <c r="C60" s="411" t="s">
        <v>1025</v>
      </c>
      <c r="D60" s="1"/>
      <c r="E60" s="27"/>
      <c r="F60" s="736"/>
      <c r="G60" s="2"/>
      <c r="H60" s="155">
        <f t="shared" si="1"/>
        <v>0</v>
      </c>
      <c r="I60" s="157">
        <f t="shared" si="2"/>
        <v>0</v>
      </c>
      <c r="J60" s="735"/>
    </row>
    <row r="61" spans="1:11" ht="27" customHeight="1">
      <c r="C61" s="411" t="s">
        <v>257</v>
      </c>
      <c r="D61" s="1"/>
      <c r="E61" s="27"/>
      <c r="F61" s="736"/>
      <c r="G61" s="2"/>
      <c r="H61" s="155">
        <f t="shared" si="1"/>
        <v>0</v>
      </c>
      <c r="I61" s="157">
        <f t="shared" si="2"/>
        <v>0</v>
      </c>
    </row>
    <row r="62" spans="1:11" ht="27" customHeight="1">
      <c r="C62" s="411" t="s">
        <v>258</v>
      </c>
      <c r="D62" s="1"/>
      <c r="E62" s="27"/>
      <c r="F62" s="736"/>
      <c r="G62" s="2"/>
      <c r="H62" s="155">
        <f t="shared" si="1"/>
        <v>0</v>
      </c>
      <c r="I62" s="157">
        <f t="shared" si="2"/>
        <v>0</v>
      </c>
    </row>
    <row r="63" spans="1:11" ht="27" customHeight="1" thickBot="1">
      <c r="C63" s="412" t="s">
        <v>259</v>
      </c>
      <c r="D63" s="3"/>
      <c r="E63" s="26"/>
      <c r="F63" s="737"/>
      <c r="G63" s="4"/>
      <c r="H63" s="156">
        <f t="shared" si="1"/>
        <v>0</v>
      </c>
      <c r="I63" s="158">
        <f t="shared" si="2"/>
        <v>0</v>
      </c>
    </row>
    <row r="64" spans="1:11" ht="27" customHeight="1">
      <c r="C64" s="106" t="s">
        <v>260</v>
      </c>
      <c r="D64" s="106"/>
      <c r="E64" s="107"/>
      <c r="F64" s="106"/>
      <c r="G64" s="108">
        <f>SUM(D57:D63)</f>
        <v>0</v>
      </c>
      <c r="H64" s="110">
        <f>SUM(H57:H63)-H65</f>
        <v>0</v>
      </c>
      <c r="I64" s="104" t="s">
        <v>814</v>
      </c>
    </row>
    <row r="65" spans="1:11" ht="27" customHeight="1">
      <c r="C65" s="106" t="s">
        <v>816</v>
      </c>
      <c r="D65" s="106"/>
      <c r="E65" s="107"/>
      <c r="F65" s="106"/>
      <c r="G65" s="108"/>
      <c r="H65" s="110">
        <f>SUMIF(F57:F63,"Y",H57:H63)</f>
        <v>0</v>
      </c>
      <c r="I65" s="104" t="s">
        <v>818</v>
      </c>
    </row>
    <row r="66" spans="1:11" ht="27" customHeight="1">
      <c r="C66" s="106" t="s">
        <v>815</v>
      </c>
      <c r="D66" s="106"/>
      <c r="E66" s="107"/>
      <c r="F66" s="106"/>
      <c r="G66" s="108"/>
      <c r="H66" s="110">
        <f>SUMIF(I57:I63,3,D57:D63)</f>
        <v>0</v>
      </c>
      <c r="I66" s="104" t="s">
        <v>819</v>
      </c>
    </row>
    <row r="68" spans="1:11" s="78" customFormat="1" ht="27" customHeight="1">
      <c r="A68" s="1006" t="s">
        <v>261</v>
      </c>
      <c r="B68" s="1006"/>
      <c r="C68" s="1006"/>
      <c r="D68" s="1006"/>
      <c r="E68" s="1006"/>
      <c r="F68" s="1006"/>
      <c r="G68" s="1006"/>
      <c r="H68" s="1006"/>
      <c r="I68" s="1007"/>
      <c r="J68" s="1007"/>
      <c r="K68" s="1007"/>
    </row>
    <row r="73" spans="1:11" ht="57" customHeight="1">
      <c r="D73" s="813" t="s">
        <v>929</v>
      </c>
      <c r="E73" s="150"/>
    </row>
    <row r="74" spans="1:11" ht="27" customHeight="1" thickBot="1"/>
    <row r="75" spans="1:11" ht="55" customHeight="1">
      <c r="B75" s="97" t="s">
        <v>33</v>
      </c>
      <c r="C75" s="151" t="s">
        <v>869</v>
      </c>
      <c r="D75" s="152" t="s">
        <v>47</v>
      </c>
      <c r="E75" s="153" t="s">
        <v>906</v>
      </c>
      <c r="F75" s="153" t="s">
        <v>262</v>
      </c>
      <c r="G75" s="153" t="s">
        <v>49</v>
      </c>
      <c r="H75" s="153" t="s">
        <v>50</v>
      </c>
      <c r="I75" s="153" t="s">
        <v>51</v>
      </c>
      <c r="J75" s="154" t="s">
        <v>809</v>
      </c>
    </row>
    <row r="76" spans="1:11" ht="27" customHeight="1">
      <c r="C76" s="780" t="s">
        <v>263</v>
      </c>
      <c r="D76" s="935"/>
      <c r="E76" s="27"/>
      <c r="F76" s="2"/>
      <c r="G76" s="155">
        <f>IF(F76&gt;0,F76*D76,0)</f>
        <v>0</v>
      </c>
      <c r="H76" s="2"/>
      <c r="I76" s="155">
        <f>IFERROR(IF(F76=0,0,G76/H76),"please enter life")</f>
        <v>0</v>
      </c>
      <c r="J76" s="157">
        <f t="shared" ref="J76:J87" si="3">IF(H76=0,0,(H76+1))</f>
        <v>0</v>
      </c>
      <c r="K76" s="150"/>
    </row>
    <row r="77" spans="1:11" ht="27" customHeight="1">
      <c r="C77" s="781" t="s">
        <v>870</v>
      </c>
      <c r="D77" s="165"/>
      <c r="E77" s="166"/>
      <c r="F77" s="167"/>
      <c r="G77" s="155">
        <f t="shared" ref="G77:G87" si="4">IF(F77&gt;0,F77*D77,0)</f>
        <v>0</v>
      </c>
      <c r="H77" s="167"/>
      <c r="I77" s="155">
        <f t="shared" ref="I77:I87" si="5">IFERROR(IF(F77=0,0,G77/H77),"please enter life")</f>
        <v>0</v>
      </c>
      <c r="J77" s="157">
        <f t="shared" si="3"/>
        <v>0</v>
      </c>
      <c r="K77" s="150"/>
    </row>
    <row r="78" spans="1:11" ht="27" customHeight="1">
      <c r="C78" s="781" t="s">
        <v>871</v>
      </c>
      <c r="D78" s="165"/>
      <c r="E78" s="166"/>
      <c r="F78" s="167"/>
      <c r="G78" s="155">
        <f t="shared" si="4"/>
        <v>0</v>
      </c>
      <c r="H78" s="167"/>
      <c r="I78" s="155">
        <f t="shared" si="5"/>
        <v>0</v>
      </c>
      <c r="J78" s="157">
        <f t="shared" si="3"/>
        <v>0</v>
      </c>
      <c r="K78" s="150"/>
    </row>
    <row r="79" spans="1:11" ht="27" customHeight="1">
      <c r="C79" s="781" t="s">
        <v>872</v>
      </c>
      <c r="D79" s="165"/>
      <c r="E79" s="166"/>
      <c r="F79" s="167"/>
      <c r="G79" s="155">
        <f t="shared" si="4"/>
        <v>0</v>
      </c>
      <c r="H79" s="167"/>
      <c r="I79" s="155">
        <f t="shared" si="5"/>
        <v>0</v>
      </c>
      <c r="J79" s="157">
        <f t="shared" si="3"/>
        <v>0</v>
      </c>
      <c r="K79" s="150"/>
    </row>
    <row r="80" spans="1:11" ht="27" customHeight="1">
      <c r="C80" s="781" t="s">
        <v>873</v>
      </c>
      <c r="D80" s="165"/>
      <c r="E80" s="166"/>
      <c r="F80" s="167"/>
      <c r="G80" s="155">
        <f t="shared" si="4"/>
        <v>0</v>
      </c>
      <c r="H80" s="167"/>
      <c r="I80" s="155">
        <f t="shared" si="5"/>
        <v>0</v>
      </c>
      <c r="J80" s="157">
        <f t="shared" si="3"/>
        <v>0</v>
      </c>
      <c r="K80" s="150"/>
    </row>
    <row r="81" spans="2:11" ht="27" customHeight="1">
      <c r="C81" s="781" t="s">
        <v>874</v>
      </c>
      <c r="D81" s="165"/>
      <c r="E81" s="166"/>
      <c r="F81" s="167"/>
      <c r="G81" s="155">
        <f t="shared" si="4"/>
        <v>0</v>
      </c>
      <c r="H81" s="167"/>
      <c r="I81" s="155">
        <f t="shared" si="5"/>
        <v>0</v>
      </c>
      <c r="J81" s="157">
        <f t="shared" si="3"/>
        <v>0</v>
      </c>
      <c r="K81" s="150"/>
    </row>
    <row r="82" spans="2:11" ht="27" customHeight="1">
      <c r="C82" s="781" t="s">
        <v>875</v>
      </c>
      <c r="D82" s="165"/>
      <c r="E82" s="166"/>
      <c r="F82" s="167"/>
      <c r="G82" s="155">
        <f t="shared" si="4"/>
        <v>0</v>
      </c>
      <c r="H82" s="167"/>
      <c r="I82" s="155">
        <f t="shared" si="5"/>
        <v>0</v>
      </c>
      <c r="J82" s="157">
        <f t="shared" si="3"/>
        <v>0</v>
      </c>
      <c r="K82" s="150"/>
    </row>
    <row r="83" spans="2:11" ht="27" customHeight="1">
      <c r="C83" s="781" t="s">
        <v>876</v>
      </c>
      <c r="D83" s="165"/>
      <c r="E83" s="166"/>
      <c r="F83" s="167"/>
      <c r="G83" s="155">
        <f t="shared" si="4"/>
        <v>0</v>
      </c>
      <c r="H83" s="167"/>
      <c r="I83" s="155">
        <f t="shared" si="5"/>
        <v>0</v>
      </c>
      <c r="J83" s="157">
        <f t="shared" si="3"/>
        <v>0</v>
      </c>
      <c r="K83" s="150"/>
    </row>
    <row r="84" spans="2:11" ht="27" customHeight="1">
      <c r="C84" s="841" t="s">
        <v>264</v>
      </c>
      <c r="D84" s="165"/>
      <c r="E84" s="166"/>
      <c r="F84" s="167"/>
      <c r="G84" s="155">
        <f t="shared" si="4"/>
        <v>0</v>
      </c>
      <c r="H84" s="167"/>
      <c r="I84" s="155">
        <f t="shared" si="5"/>
        <v>0</v>
      </c>
      <c r="J84" s="157">
        <f t="shared" si="3"/>
        <v>0</v>
      </c>
      <c r="K84" s="150"/>
    </row>
    <row r="85" spans="2:11" ht="27" customHeight="1">
      <c r="C85" s="841" t="s">
        <v>85</v>
      </c>
      <c r="D85" s="165"/>
      <c r="E85" s="166"/>
      <c r="F85" s="167"/>
      <c r="G85" s="155">
        <f t="shared" si="4"/>
        <v>0</v>
      </c>
      <c r="H85" s="167"/>
      <c r="I85" s="155">
        <f t="shared" si="5"/>
        <v>0</v>
      </c>
      <c r="J85" s="157">
        <f t="shared" si="3"/>
        <v>0</v>
      </c>
      <c r="K85" s="150"/>
    </row>
    <row r="86" spans="2:11" ht="27" customHeight="1">
      <c r="C86" s="841" t="s">
        <v>86</v>
      </c>
      <c r="D86" s="165"/>
      <c r="E86" s="166"/>
      <c r="F86" s="167"/>
      <c r="G86" s="155">
        <f t="shared" si="4"/>
        <v>0</v>
      </c>
      <c r="H86" s="167"/>
      <c r="I86" s="155">
        <f t="shared" si="5"/>
        <v>0</v>
      </c>
      <c r="J86" s="157">
        <f t="shared" si="3"/>
        <v>0</v>
      </c>
      <c r="K86" s="150"/>
    </row>
    <row r="87" spans="2:11" ht="27" customHeight="1" thickBot="1">
      <c r="C87" s="841" t="s">
        <v>87</v>
      </c>
      <c r="D87" s="165"/>
      <c r="E87" s="166"/>
      <c r="F87" s="167"/>
      <c r="G87" s="155">
        <f t="shared" si="4"/>
        <v>0</v>
      </c>
      <c r="H87" s="167"/>
      <c r="I87" s="155">
        <f t="shared" si="5"/>
        <v>0</v>
      </c>
      <c r="J87" s="157">
        <f t="shared" si="3"/>
        <v>0</v>
      </c>
      <c r="K87" s="150"/>
    </row>
    <row r="88" spans="2:11" ht="55" customHeight="1">
      <c r="B88" s="97" t="s">
        <v>33</v>
      </c>
      <c r="C88" s="151" t="s">
        <v>877</v>
      </c>
      <c r="D88" s="152" t="s">
        <v>47</v>
      </c>
      <c r="E88" s="153" t="s">
        <v>906</v>
      </c>
      <c r="F88" s="153" t="s">
        <v>262</v>
      </c>
      <c r="G88" s="153" t="s">
        <v>49</v>
      </c>
      <c r="H88" s="153" t="s">
        <v>50</v>
      </c>
      <c r="I88" s="153" t="s">
        <v>51</v>
      </c>
      <c r="J88" s="154" t="s">
        <v>809</v>
      </c>
      <c r="K88" s="150"/>
    </row>
    <row r="89" spans="2:11" ht="27" customHeight="1">
      <c r="C89" s="779" t="s">
        <v>878</v>
      </c>
      <c r="D89" s="165"/>
      <c r="E89" s="166"/>
      <c r="F89" s="167"/>
      <c r="G89" s="155">
        <f t="shared" ref="G89:G101" si="6">IF(F89&gt;0,F89*D89,0)</f>
        <v>0</v>
      </c>
      <c r="H89" s="167"/>
      <c r="I89" s="155">
        <f t="shared" ref="I89:I101" si="7">IFERROR(IF(F89=0,0,G89/H89),"please enter life")</f>
        <v>0</v>
      </c>
      <c r="J89" s="157">
        <f t="shared" ref="J89:J101" si="8">IF(H89=0,0,(H89+1))</f>
        <v>0</v>
      </c>
      <c r="K89" s="150"/>
    </row>
    <row r="90" spans="2:11" ht="27" customHeight="1">
      <c r="C90" s="779" t="s">
        <v>879</v>
      </c>
      <c r="D90" s="165"/>
      <c r="E90" s="166"/>
      <c r="F90" s="167"/>
      <c r="G90" s="155">
        <f t="shared" si="6"/>
        <v>0</v>
      </c>
      <c r="H90" s="167"/>
      <c r="I90" s="155">
        <f t="shared" si="7"/>
        <v>0</v>
      </c>
      <c r="J90" s="157">
        <f t="shared" si="8"/>
        <v>0</v>
      </c>
      <c r="K90" s="150"/>
    </row>
    <row r="91" spans="2:11" ht="27" customHeight="1">
      <c r="C91" s="779" t="s">
        <v>880</v>
      </c>
      <c r="D91" s="165"/>
      <c r="E91" s="166"/>
      <c r="F91" s="167"/>
      <c r="G91" s="155">
        <f t="shared" si="6"/>
        <v>0</v>
      </c>
      <c r="H91" s="167"/>
      <c r="I91" s="155">
        <f t="shared" si="7"/>
        <v>0</v>
      </c>
      <c r="J91" s="157">
        <f t="shared" si="8"/>
        <v>0</v>
      </c>
      <c r="K91" s="150"/>
    </row>
    <row r="92" spans="2:11" ht="27" customHeight="1">
      <c r="C92" s="779" t="s">
        <v>881</v>
      </c>
      <c r="D92" s="165"/>
      <c r="E92" s="166"/>
      <c r="F92" s="167"/>
      <c r="G92" s="155">
        <f t="shared" si="6"/>
        <v>0</v>
      </c>
      <c r="H92" s="167"/>
      <c r="I92" s="155">
        <f t="shared" si="7"/>
        <v>0</v>
      </c>
      <c r="J92" s="157">
        <f t="shared" si="8"/>
        <v>0</v>
      </c>
      <c r="K92" s="150"/>
    </row>
    <row r="93" spans="2:11" ht="27" customHeight="1">
      <c r="C93" s="779" t="s">
        <v>882</v>
      </c>
      <c r="D93" s="165"/>
      <c r="E93" s="166"/>
      <c r="F93" s="167"/>
      <c r="G93" s="155">
        <f t="shared" si="6"/>
        <v>0</v>
      </c>
      <c r="H93" s="167"/>
      <c r="I93" s="155">
        <f t="shared" si="7"/>
        <v>0</v>
      </c>
      <c r="J93" s="157">
        <f t="shared" si="8"/>
        <v>0</v>
      </c>
      <c r="K93" s="150"/>
    </row>
    <row r="94" spans="2:11" ht="27" customHeight="1">
      <c r="C94" s="779" t="s">
        <v>883</v>
      </c>
      <c r="D94" s="165"/>
      <c r="E94" s="166"/>
      <c r="F94" s="167"/>
      <c r="G94" s="155">
        <f t="shared" si="6"/>
        <v>0</v>
      </c>
      <c r="H94" s="167"/>
      <c r="I94" s="155">
        <f t="shared" si="7"/>
        <v>0</v>
      </c>
      <c r="J94" s="157">
        <f t="shared" si="8"/>
        <v>0</v>
      </c>
      <c r="K94" s="150"/>
    </row>
    <row r="95" spans="2:11" ht="27" customHeight="1">
      <c r="C95" s="779" t="s">
        <v>884</v>
      </c>
      <c r="D95" s="165"/>
      <c r="E95" s="166"/>
      <c r="F95" s="167"/>
      <c r="G95" s="155">
        <f t="shared" si="6"/>
        <v>0</v>
      </c>
      <c r="H95" s="167"/>
      <c r="I95" s="155">
        <f t="shared" si="7"/>
        <v>0</v>
      </c>
      <c r="J95" s="157">
        <f t="shared" si="8"/>
        <v>0</v>
      </c>
      <c r="K95" s="150"/>
    </row>
    <row r="96" spans="2:11" ht="27" customHeight="1">
      <c r="C96" s="779" t="s">
        <v>885</v>
      </c>
      <c r="D96" s="165"/>
      <c r="E96" s="166"/>
      <c r="F96" s="167"/>
      <c r="G96" s="155">
        <f t="shared" si="6"/>
        <v>0</v>
      </c>
      <c r="H96" s="167"/>
      <c r="I96" s="155">
        <f t="shared" si="7"/>
        <v>0</v>
      </c>
      <c r="J96" s="157">
        <f t="shared" si="8"/>
        <v>0</v>
      </c>
      <c r="K96" s="150"/>
    </row>
    <row r="97" spans="2:11" ht="27" customHeight="1">
      <c r="C97" s="779" t="s">
        <v>886</v>
      </c>
      <c r="D97" s="165"/>
      <c r="E97" s="166"/>
      <c r="F97" s="167"/>
      <c r="G97" s="155">
        <f t="shared" si="6"/>
        <v>0</v>
      </c>
      <c r="H97" s="167"/>
      <c r="I97" s="155">
        <f t="shared" si="7"/>
        <v>0</v>
      </c>
      <c r="J97" s="157">
        <f t="shared" si="8"/>
        <v>0</v>
      </c>
      <c r="K97" s="150"/>
    </row>
    <row r="98" spans="2:11" ht="27" customHeight="1">
      <c r="C98" s="842" t="s">
        <v>1024</v>
      </c>
      <c r="D98" s="165"/>
      <c r="E98" s="166"/>
      <c r="F98" s="167"/>
      <c r="G98" s="155">
        <f t="shared" si="6"/>
        <v>0</v>
      </c>
      <c r="H98" s="167"/>
      <c r="I98" s="155"/>
      <c r="J98" s="157">
        <f t="shared" si="8"/>
        <v>0</v>
      </c>
      <c r="K98" s="150"/>
    </row>
    <row r="99" spans="2:11" ht="27" customHeight="1">
      <c r="C99" s="842" t="s">
        <v>85</v>
      </c>
      <c r="D99" s="165"/>
      <c r="E99" s="166"/>
      <c r="F99" s="167"/>
      <c r="G99" s="155">
        <f t="shared" si="6"/>
        <v>0</v>
      </c>
      <c r="H99" s="167"/>
      <c r="I99" s="155">
        <f t="shared" si="7"/>
        <v>0</v>
      </c>
      <c r="J99" s="157">
        <f t="shared" si="8"/>
        <v>0</v>
      </c>
      <c r="K99" s="150"/>
    </row>
    <row r="100" spans="2:11" ht="27" customHeight="1">
      <c r="C100" s="842" t="s">
        <v>86</v>
      </c>
      <c r="D100" s="165"/>
      <c r="E100" s="166"/>
      <c r="F100" s="167"/>
      <c r="G100" s="155">
        <f t="shared" si="6"/>
        <v>0</v>
      </c>
      <c r="H100" s="167"/>
      <c r="I100" s="155">
        <f t="shared" si="7"/>
        <v>0</v>
      </c>
      <c r="J100" s="157">
        <f t="shared" si="8"/>
        <v>0</v>
      </c>
      <c r="K100" s="150"/>
    </row>
    <row r="101" spans="2:11" ht="27" customHeight="1" thickBot="1">
      <c r="C101" s="842" t="s">
        <v>87</v>
      </c>
      <c r="D101" s="165"/>
      <c r="E101" s="166"/>
      <c r="F101" s="167"/>
      <c r="G101" s="155">
        <f t="shared" si="6"/>
        <v>0</v>
      </c>
      <c r="H101" s="167"/>
      <c r="I101" s="155">
        <f t="shared" si="7"/>
        <v>0</v>
      </c>
      <c r="J101" s="157">
        <f t="shared" si="8"/>
        <v>0</v>
      </c>
      <c r="K101" s="150"/>
    </row>
    <row r="102" spans="2:11" ht="55" customHeight="1">
      <c r="B102" s="97" t="s">
        <v>33</v>
      </c>
      <c r="C102" s="151" t="s">
        <v>887</v>
      </c>
      <c r="D102" s="152" t="s">
        <v>47</v>
      </c>
      <c r="E102" s="153" t="s">
        <v>906</v>
      </c>
      <c r="F102" s="153" t="s">
        <v>262</v>
      </c>
      <c r="G102" s="153" t="s">
        <v>49</v>
      </c>
      <c r="H102" s="153" t="s">
        <v>50</v>
      </c>
      <c r="I102" s="153" t="s">
        <v>51</v>
      </c>
      <c r="J102" s="154" t="s">
        <v>809</v>
      </c>
    </row>
    <row r="103" spans="2:11" ht="27" customHeight="1">
      <c r="C103" s="779" t="s">
        <v>888</v>
      </c>
      <c r="D103" s="165"/>
      <c r="E103" s="166"/>
      <c r="F103" s="167"/>
      <c r="G103" s="155">
        <f t="shared" ref="G103:G111" si="9">IF(F103&gt;0,F103*D103,0)</f>
        <v>0</v>
      </c>
      <c r="H103" s="167"/>
      <c r="I103" s="155">
        <f t="shared" ref="I103:I111" si="10">IFERROR(IF(F103=0,0,G103/H103),"please enter life")</f>
        <v>0</v>
      </c>
      <c r="J103" s="157">
        <f t="shared" ref="J103:J111" si="11">IF(H103=0,0,(H103+1))</f>
        <v>0</v>
      </c>
      <c r="K103" s="150"/>
    </row>
    <row r="104" spans="2:11" ht="27" customHeight="1">
      <c r="C104" s="779" t="s">
        <v>889</v>
      </c>
      <c r="D104" s="165"/>
      <c r="E104" s="166"/>
      <c r="F104" s="167"/>
      <c r="G104" s="155">
        <f t="shared" si="9"/>
        <v>0</v>
      </c>
      <c r="H104" s="167"/>
      <c r="I104" s="155">
        <f t="shared" si="10"/>
        <v>0</v>
      </c>
      <c r="J104" s="157">
        <f t="shared" si="11"/>
        <v>0</v>
      </c>
      <c r="K104" s="150"/>
    </row>
    <row r="105" spans="2:11" ht="27" customHeight="1">
      <c r="C105" s="779" t="s">
        <v>890</v>
      </c>
      <c r="D105" s="165"/>
      <c r="E105" s="166"/>
      <c r="F105" s="167"/>
      <c r="G105" s="155">
        <f t="shared" si="9"/>
        <v>0</v>
      </c>
      <c r="H105" s="167"/>
      <c r="I105" s="155">
        <f t="shared" si="10"/>
        <v>0</v>
      </c>
      <c r="J105" s="157">
        <f t="shared" si="11"/>
        <v>0</v>
      </c>
      <c r="K105" s="150"/>
    </row>
    <row r="106" spans="2:11" ht="27" customHeight="1">
      <c r="C106" s="779" t="s">
        <v>891</v>
      </c>
      <c r="D106" s="165"/>
      <c r="E106" s="166"/>
      <c r="F106" s="167"/>
      <c r="G106" s="155">
        <f t="shared" si="9"/>
        <v>0</v>
      </c>
      <c r="H106" s="167"/>
      <c r="I106" s="155">
        <f t="shared" si="10"/>
        <v>0</v>
      </c>
      <c r="J106" s="157">
        <f t="shared" si="11"/>
        <v>0</v>
      </c>
      <c r="K106" s="150"/>
    </row>
    <row r="107" spans="2:11" ht="27" customHeight="1">
      <c r="C107" s="779" t="s">
        <v>892</v>
      </c>
      <c r="D107" s="165"/>
      <c r="E107" s="166"/>
      <c r="F107" s="167"/>
      <c r="G107" s="155">
        <f t="shared" si="9"/>
        <v>0</v>
      </c>
      <c r="H107" s="167"/>
      <c r="I107" s="155">
        <f t="shared" si="10"/>
        <v>0</v>
      </c>
      <c r="J107" s="157">
        <f t="shared" si="11"/>
        <v>0</v>
      </c>
      <c r="K107" s="150"/>
    </row>
    <row r="108" spans="2:11" ht="27" customHeight="1">
      <c r="C108" s="842" t="s">
        <v>84</v>
      </c>
      <c r="D108" s="165"/>
      <c r="E108" s="166"/>
      <c r="F108" s="167"/>
      <c r="G108" s="155">
        <f t="shared" si="9"/>
        <v>0</v>
      </c>
      <c r="H108" s="167"/>
      <c r="I108" s="155">
        <f t="shared" si="10"/>
        <v>0</v>
      </c>
      <c r="J108" s="157">
        <f t="shared" si="11"/>
        <v>0</v>
      </c>
      <c r="K108" s="150"/>
    </row>
    <row r="109" spans="2:11" ht="27" customHeight="1">
      <c r="C109" s="842" t="s">
        <v>85</v>
      </c>
      <c r="D109" s="165"/>
      <c r="E109" s="166"/>
      <c r="F109" s="167"/>
      <c r="G109" s="155">
        <f t="shared" si="9"/>
        <v>0</v>
      </c>
      <c r="H109" s="167"/>
      <c r="I109" s="155">
        <f t="shared" si="10"/>
        <v>0</v>
      </c>
      <c r="J109" s="157">
        <f t="shared" si="11"/>
        <v>0</v>
      </c>
      <c r="K109" s="150"/>
    </row>
    <row r="110" spans="2:11" ht="27" customHeight="1">
      <c r="C110" s="842" t="s">
        <v>86</v>
      </c>
      <c r="D110" s="165"/>
      <c r="E110" s="166"/>
      <c r="F110" s="167"/>
      <c r="G110" s="155">
        <f t="shared" si="9"/>
        <v>0</v>
      </c>
      <c r="H110" s="167"/>
      <c r="I110" s="155">
        <f t="shared" si="10"/>
        <v>0</v>
      </c>
      <c r="J110" s="157">
        <f t="shared" si="11"/>
        <v>0</v>
      </c>
      <c r="K110" s="150"/>
    </row>
    <row r="111" spans="2:11" ht="27" customHeight="1" thickBot="1">
      <c r="C111" s="842" t="s">
        <v>87</v>
      </c>
      <c r="D111" s="165"/>
      <c r="E111" s="166"/>
      <c r="F111" s="167"/>
      <c r="G111" s="155">
        <f t="shared" si="9"/>
        <v>0</v>
      </c>
      <c r="H111" s="167"/>
      <c r="I111" s="155">
        <f t="shared" si="10"/>
        <v>0</v>
      </c>
      <c r="J111" s="157">
        <f t="shared" si="11"/>
        <v>0</v>
      </c>
      <c r="K111" s="150"/>
    </row>
    <row r="112" spans="2:11" ht="55" customHeight="1">
      <c r="B112" s="97" t="s">
        <v>33</v>
      </c>
      <c r="C112" s="151" t="s">
        <v>893</v>
      </c>
      <c r="D112" s="152" t="s">
        <v>47</v>
      </c>
      <c r="E112" s="153" t="s">
        <v>906</v>
      </c>
      <c r="F112" s="153" t="s">
        <v>262</v>
      </c>
      <c r="G112" s="153" t="s">
        <v>49</v>
      </c>
      <c r="H112" s="153" t="s">
        <v>50</v>
      </c>
      <c r="I112" s="153" t="s">
        <v>51</v>
      </c>
      <c r="J112" s="154" t="s">
        <v>809</v>
      </c>
    </row>
    <row r="113" spans="1:11" ht="27" customHeight="1">
      <c r="C113" s="779" t="s">
        <v>894</v>
      </c>
      <c r="D113" s="165"/>
      <c r="E113" s="166"/>
      <c r="F113" s="167"/>
      <c r="G113" s="155">
        <f t="shared" ref="G113:G119" si="12">IF(F113&gt;0,F113*D113,0)</f>
        <v>0</v>
      </c>
      <c r="H113" s="167"/>
      <c r="I113" s="155">
        <f t="shared" ref="I113:I119" si="13">IFERROR(IF(F113=0,0,G113/H113),"please enter life")</f>
        <v>0</v>
      </c>
      <c r="J113" s="157">
        <f t="shared" ref="J113:J119" si="14">IF(H113=0,0,(H113+1))</f>
        <v>0</v>
      </c>
      <c r="K113" s="150"/>
    </row>
    <row r="114" spans="1:11" ht="27" customHeight="1">
      <c r="C114" s="779" t="s">
        <v>895</v>
      </c>
      <c r="D114" s="165"/>
      <c r="E114" s="166"/>
      <c r="F114" s="167"/>
      <c r="G114" s="155">
        <f t="shared" si="12"/>
        <v>0</v>
      </c>
      <c r="H114" s="167"/>
      <c r="I114" s="155">
        <f t="shared" si="13"/>
        <v>0</v>
      </c>
      <c r="J114" s="157">
        <f t="shared" si="14"/>
        <v>0</v>
      </c>
      <c r="K114" s="150"/>
    </row>
    <row r="115" spans="1:11" ht="27" customHeight="1">
      <c r="C115" s="779" t="s">
        <v>896</v>
      </c>
      <c r="D115" s="165"/>
      <c r="E115" s="166"/>
      <c r="F115" s="167"/>
      <c r="G115" s="155">
        <f t="shared" si="12"/>
        <v>0</v>
      </c>
      <c r="H115" s="167"/>
      <c r="I115" s="155">
        <f t="shared" si="13"/>
        <v>0</v>
      </c>
      <c r="J115" s="157">
        <f t="shared" si="14"/>
        <v>0</v>
      </c>
      <c r="K115" s="150"/>
    </row>
    <row r="116" spans="1:11" ht="27" customHeight="1">
      <c r="C116" s="842" t="s">
        <v>84</v>
      </c>
      <c r="D116" s="165"/>
      <c r="E116" s="166"/>
      <c r="F116" s="167"/>
      <c r="G116" s="155">
        <f t="shared" si="12"/>
        <v>0</v>
      </c>
      <c r="H116" s="167"/>
      <c r="I116" s="155">
        <f t="shared" si="13"/>
        <v>0</v>
      </c>
      <c r="J116" s="157">
        <f t="shared" si="14"/>
        <v>0</v>
      </c>
      <c r="K116" s="150"/>
    </row>
    <row r="117" spans="1:11" ht="27" customHeight="1">
      <c r="C117" s="842" t="s">
        <v>85</v>
      </c>
      <c r="D117" s="165"/>
      <c r="E117" s="166"/>
      <c r="F117" s="167"/>
      <c r="G117" s="155">
        <f t="shared" si="12"/>
        <v>0</v>
      </c>
      <c r="H117" s="167"/>
      <c r="I117" s="155">
        <f t="shared" si="13"/>
        <v>0</v>
      </c>
      <c r="J117" s="157">
        <f t="shared" si="14"/>
        <v>0</v>
      </c>
      <c r="K117" s="150"/>
    </row>
    <row r="118" spans="1:11" ht="27" customHeight="1">
      <c r="C118" s="842" t="s">
        <v>86</v>
      </c>
      <c r="D118" s="165"/>
      <c r="E118" s="166"/>
      <c r="F118" s="167"/>
      <c r="G118" s="155">
        <f t="shared" si="12"/>
        <v>0</v>
      </c>
      <c r="H118" s="167"/>
      <c r="I118" s="155">
        <f t="shared" si="13"/>
        <v>0</v>
      </c>
      <c r="J118" s="157">
        <f t="shared" si="14"/>
        <v>0</v>
      </c>
      <c r="K118" s="150"/>
    </row>
    <row r="119" spans="1:11" ht="27" customHeight="1" thickBot="1">
      <c r="C119" s="843" t="s">
        <v>87</v>
      </c>
      <c r="D119" s="3"/>
      <c r="E119" s="26"/>
      <c r="F119" s="4"/>
      <c r="G119" s="156">
        <f t="shared" si="12"/>
        <v>0</v>
      </c>
      <c r="H119" s="4"/>
      <c r="I119" s="156">
        <f t="shared" si="13"/>
        <v>0</v>
      </c>
      <c r="J119" s="158">
        <f t="shared" si="14"/>
        <v>0</v>
      </c>
      <c r="K119" s="150"/>
    </row>
    <row r="120" spans="1:11" ht="27" customHeight="1">
      <c r="A120" s="96"/>
      <c r="C120" s="106" t="s">
        <v>264</v>
      </c>
      <c r="D120" s="106"/>
      <c r="E120" s="107"/>
      <c r="F120" s="106"/>
      <c r="G120" s="108">
        <f>SUM(G76:G87,G89:G101,G103:G111,G113:G119)</f>
        <v>0</v>
      </c>
      <c r="H120" s="106"/>
      <c r="I120" s="108">
        <f>SUM(I76:I87,I89:I101,I103:I111,I113:I119)-I121</f>
        <v>0</v>
      </c>
      <c r="J120" s="109" t="s">
        <v>60</v>
      </c>
    </row>
    <row r="121" spans="1:11" ht="27" customHeight="1">
      <c r="A121" s="96"/>
      <c r="C121" s="106" t="s">
        <v>61</v>
      </c>
      <c r="D121" s="106"/>
      <c r="E121" s="107"/>
      <c r="F121" s="106"/>
      <c r="H121" s="106"/>
      <c r="I121" s="108">
        <f>SUMIF(H76:H119,1,I76:I119)</f>
        <v>0</v>
      </c>
      <c r="J121" s="104" t="s">
        <v>62</v>
      </c>
    </row>
    <row r="122" spans="1:11" ht="27" customHeight="1">
      <c r="C122" s="106" t="s">
        <v>744</v>
      </c>
      <c r="I122" s="108">
        <f>SUMIF(H76:H119,2,G76:G119)</f>
        <v>0</v>
      </c>
    </row>
    <row r="124" spans="1:11" s="78" customFormat="1" ht="27" customHeight="1">
      <c r="A124" s="1006" t="s">
        <v>265</v>
      </c>
      <c r="B124" s="1006"/>
      <c r="C124" s="1006"/>
      <c r="D124" s="1006"/>
      <c r="E124" s="1006"/>
      <c r="F124" s="1006"/>
      <c r="G124" s="1006"/>
      <c r="H124" s="1006"/>
      <c r="I124" s="1007"/>
      <c r="J124" s="1007"/>
      <c r="K124" s="1007"/>
    </row>
    <row r="129" spans="1:11" ht="27" customHeight="1" thickBot="1"/>
    <row r="130" spans="1:11" ht="58" customHeight="1" thickBot="1">
      <c r="C130" s="151"/>
      <c r="D130" s="152" t="s">
        <v>47</v>
      </c>
      <c r="E130" s="153" t="s">
        <v>906</v>
      </c>
      <c r="F130" s="153" t="s">
        <v>262</v>
      </c>
      <c r="G130" s="829" t="s">
        <v>49</v>
      </c>
      <c r="H130" s="153" t="s">
        <v>50</v>
      </c>
      <c r="I130" s="153" t="s">
        <v>51</v>
      </c>
      <c r="J130" s="154" t="s">
        <v>809</v>
      </c>
    </row>
    <row r="131" spans="1:11" ht="27" customHeight="1">
      <c r="C131" s="814" t="s">
        <v>266</v>
      </c>
      <c r="D131" s="815"/>
      <c r="E131" s="816"/>
      <c r="F131" s="817"/>
      <c r="G131" s="828">
        <f t="shared" ref="G131:G136" si="15">IF(F131&gt;0,F131*D131,0)</f>
        <v>0</v>
      </c>
      <c r="H131" s="817"/>
      <c r="I131" s="818">
        <f>IFERROR(IF(F131=0,0,G131/H131),"please enter life")</f>
        <v>0</v>
      </c>
      <c r="J131" s="819">
        <f t="shared" ref="J131:J136" si="16">IF(H131=0,0,(H131+1))</f>
        <v>0</v>
      </c>
    </row>
    <row r="132" spans="1:11" ht="27" customHeight="1">
      <c r="C132" s="148" t="s">
        <v>267</v>
      </c>
      <c r="D132" s="1"/>
      <c r="E132" s="27"/>
      <c r="F132" s="2"/>
      <c r="G132" s="155">
        <f t="shared" si="15"/>
        <v>0</v>
      </c>
      <c r="H132" s="830"/>
      <c r="I132" s="155" t="s">
        <v>56</v>
      </c>
      <c r="J132" s="157">
        <f t="shared" si="16"/>
        <v>0</v>
      </c>
    </row>
    <row r="133" spans="1:11" ht="27" customHeight="1">
      <c r="C133" s="844" t="s">
        <v>84</v>
      </c>
      <c r="D133" s="1"/>
      <c r="E133" s="27"/>
      <c r="F133" s="2"/>
      <c r="G133" s="155">
        <f t="shared" si="15"/>
        <v>0</v>
      </c>
      <c r="H133" s="2"/>
      <c r="I133" s="155">
        <f>IFERROR(IF(F133=0,0,G133/H133),"please enter life")</f>
        <v>0</v>
      </c>
      <c r="J133" s="157">
        <f t="shared" si="16"/>
        <v>0</v>
      </c>
      <c r="K133" s="150"/>
    </row>
    <row r="134" spans="1:11" ht="27" customHeight="1">
      <c r="C134" s="844" t="s">
        <v>85</v>
      </c>
      <c r="D134" s="1"/>
      <c r="E134" s="27"/>
      <c r="F134" s="2"/>
      <c r="G134" s="155">
        <f t="shared" si="15"/>
        <v>0</v>
      </c>
      <c r="H134" s="2"/>
      <c r="I134" s="155">
        <f>IFERROR(IF(F134=0,0,G134/H134),"please enter life")</f>
        <v>0</v>
      </c>
      <c r="J134" s="157">
        <f t="shared" si="16"/>
        <v>0</v>
      </c>
      <c r="K134" s="150"/>
    </row>
    <row r="135" spans="1:11" ht="27" customHeight="1">
      <c r="C135" s="844" t="s">
        <v>86</v>
      </c>
      <c r="D135" s="1"/>
      <c r="E135" s="27"/>
      <c r="F135" s="2"/>
      <c r="G135" s="155">
        <f t="shared" si="15"/>
        <v>0</v>
      </c>
      <c r="H135" s="2"/>
      <c r="I135" s="155">
        <f>IFERROR(IF(F135=0,0,G135/H135),"please enter life")</f>
        <v>0</v>
      </c>
      <c r="J135" s="157">
        <f t="shared" si="16"/>
        <v>0</v>
      </c>
      <c r="K135" s="150"/>
    </row>
    <row r="136" spans="1:11" ht="27" customHeight="1" thickBot="1">
      <c r="C136" s="843" t="s">
        <v>87</v>
      </c>
      <c r="D136" s="3"/>
      <c r="E136" s="26"/>
      <c r="F136" s="4"/>
      <c r="G136" s="156">
        <f t="shared" si="15"/>
        <v>0</v>
      </c>
      <c r="H136" s="4"/>
      <c r="I136" s="156">
        <f>IFERROR(IF(F136=0,0,G136/H136),"please enter life")</f>
        <v>0</v>
      </c>
      <c r="J136" s="158">
        <f t="shared" si="16"/>
        <v>0</v>
      </c>
      <c r="K136" s="150"/>
    </row>
    <row r="137" spans="1:11" ht="40" customHeight="1">
      <c r="C137" s="106" t="s">
        <v>268</v>
      </c>
      <c r="D137" s="106"/>
      <c r="E137" s="107"/>
      <c r="F137" s="106"/>
      <c r="G137" s="108">
        <f>SUM(G131:G136)</f>
        <v>0</v>
      </c>
      <c r="H137" s="106"/>
      <c r="I137" s="108">
        <f>I131+SUM(I133:I136)-I138</f>
        <v>0</v>
      </c>
      <c r="J137" s="109" t="s">
        <v>60</v>
      </c>
    </row>
    <row r="138" spans="1:11" ht="27" customHeight="1">
      <c r="C138" s="106" t="s">
        <v>61</v>
      </c>
      <c r="D138" s="106"/>
      <c r="E138" s="107"/>
      <c r="F138" s="106"/>
      <c r="G138" s="108"/>
      <c r="H138" s="106"/>
      <c r="I138" s="108">
        <f>SUMIF(H131:H136,1,G131:G136)</f>
        <v>0</v>
      </c>
      <c r="J138" s="109" t="s">
        <v>62</v>
      </c>
    </row>
    <row r="139" spans="1:11" ht="27" customHeight="1">
      <c r="A139" s="96"/>
      <c r="C139" s="106" t="s">
        <v>744</v>
      </c>
      <c r="D139" s="112"/>
      <c r="E139" s="98"/>
      <c r="G139" s="110"/>
      <c r="I139" s="108">
        <f>SUMIF(H131:H136,2,G131:G136)</f>
        <v>0</v>
      </c>
      <c r="J139" s="104" t="s">
        <v>745</v>
      </c>
    </row>
    <row r="140" spans="1:11" ht="28" customHeight="1">
      <c r="C140" s="106"/>
      <c r="D140" s="106"/>
      <c r="E140" s="107"/>
      <c r="F140" s="106"/>
      <c r="G140" s="108"/>
      <c r="H140" s="106"/>
      <c r="I140" s="108"/>
      <c r="J140" s="109"/>
    </row>
    <row r="141" spans="1:11" s="78" customFormat="1" ht="27" customHeight="1">
      <c r="A141" s="1006" t="s">
        <v>269</v>
      </c>
      <c r="B141" s="1006"/>
      <c r="C141" s="1006"/>
      <c r="D141" s="1006"/>
      <c r="E141" s="1006"/>
      <c r="F141" s="1006"/>
      <c r="G141" s="1006"/>
      <c r="H141" s="1006"/>
      <c r="I141" s="1007"/>
      <c r="J141" s="1007"/>
      <c r="K141" s="1007"/>
    </row>
    <row r="146" spans="1:11" ht="27" customHeight="1" thickBot="1">
      <c r="C146" s="150"/>
    </row>
    <row r="147" spans="1:11" ht="55" customHeight="1" thickBot="1">
      <c r="C147" s="151"/>
      <c r="D147" s="152" t="s">
        <v>47</v>
      </c>
      <c r="E147" s="153" t="s">
        <v>906</v>
      </c>
      <c r="F147" s="153" t="s">
        <v>262</v>
      </c>
      <c r="G147" s="153" t="s">
        <v>49</v>
      </c>
      <c r="H147" s="153" t="s">
        <v>50</v>
      </c>
      <c r="I147" s="153" t="s">
        <v>51</v>
      </c>
      <c r="J147" s="154" t="s">
        <v>809</v>
      </c>
    </row>
    <row r="148" spans="1:11" ht="27" customHeight="1">
      <c r="C148" s="814" t="s">
        <v>270</v>
      </c>
      <c r="D148" s="815"/>
      <c r="E148" s="816"/>
      <c r="F148" s="817"/>
      <c r="G148" s="818">
        <f t="shared" ref="G148:G153" si="17">IF(F148&gt;0,F148*D148,0)</f>
        <v>0</v>
      </c>
      <c r="H148" s="817"/>
      <c r="I148" s="155">
        <f t="shared" ref="I148:I153" si="18">IFERROR(IF(F148=0,0,G148/H148),"please enter life")</f>
        <v>0</v>
      </c>
      <c r="J148" s="157">
        <f t="shared" ref="J148:J153" si="19">IF(H148=0,0,(H148+1))</f>
        <v>0</v>
      </c>
    </row>
    <row r="149" spans="1:11" ht="27" customHeight="1">
      <c r="C149" s="148" t="s">
        <v>271</v>
      </c>
      <c r="D149" s="1"/>
      <c r="E149" s="27"/>
      <c r="F149" s="2"/>
      <c r="G149" s="155">
        <f t="shared" si="17"/>
        <v>0</v>
      </c>
      <c r="H149" s="2"/>
      <c r="I149" s="155">
        <f t="shared" si="18"/>
        <v>0</v>
      </c>
      <c r="J149" s="157">
        <f t="shared" si="19"/>
        <v>0</v>
      </c>
    </row>
    <row r="150" spans="1:11" ht="27" customHeight="1">
      <c r="C150" s="844" t="s">
        <v>84</v>
      </c>
      <c r="D150" s="1"/>
      <c r="E150" s="27"/>
      <c r="F150" s="2"/>
      <c r="G150" s="155">
        <f t="shared" si="17"/>
        <v>0</v>
      </c>
      <c r="H150" s="2"/>
      <c r="I150" s="155">
        <f t="shared" si="18"/>
        <v>0</v>
      </c>
      <c r="J150" s="157">
        <f t="shared" si="19"/>
        <v>0</v>
      </c>
      <c r="K150" s="150"/>
    </row>
    <row r="151" spans="1:11" ht="27" customHeight="1">
      <c r="C151" s="844" t="s">
        <v>85</v>
      </c>
      <c r="D151" s="1"/>
      <c r="E151" s="27"/>
      <c r="F151" s="2"/>
      <c r="G151" s="155">
        <f t="shared" si="17"/>
        <v>0</v>
      </c>
      <c r="H151" s="2"/>
      <c r="I151" s="155">
        <f t="shared" si="18"/>
        <v>0</v>
      </c>
      <c r="J151" s="157">
        <f t="shared" si="19"/>
        <v>0</v>
      </c>
      <c r="K151" s="150"/>
    </row>
    <row r="152" spans="1:11" ht="27" customHeight="1">
      <c r="C152" s="844" t="s">
        <v>86</v>
      </c>
      <c r="D152" s="1"/>
      <c r="E152" s="27"/>
      <c r="F152" s="2"/>
      <c r="G152" s="155">
        <f t="shared" si="17"/>
        <v>0</v>
      </c>
      <c r="H152" s="2"/>
      <c r="I152" s="155">
        <f t="shared" si="18"/>
        <v>0</v>
      </c>
      <c r="J152" s="157">
        <f t="shared" si="19"/>
        <v>0</v>
      </c>
      <c r="K152" s="150"/>
    </row>
    <row r="153" spans="1:11" ht="27" customHeight="1" thickBot="1">
      <c r="C153" s="843" t="s">
        <v>87</v>
      </c>
      <c r="D153" s="3"/>
      <c r="E153" s="26"/>
      <c r="F153" s="4"/>
      <c r="G153" s="156">
        <f t="shared" si="17"/>
        <v>0</v>
      </c>
      <c r="H153" s="4"/>
      <c r="I153" s="156">
        <f t="shared" si="18"/>
        <v>0</v>
      </c>
      <c r="J153" s="158">
        <f t="shared" si="19"/>
        <v>0</v>
      </c>
      <c r="K153" s="150"/>
    </row>
    <row r="154" spans="1:11" ht="27" customHeight="1">
      <c r="C154" s="106" t="s">
        <v>272</v>
      </c>
      <c r="D154" s="106"/>
      <c r="E154" s="107"/>
      <c r="F154" s="106"/>
      <c r="G154" s="108">
        <f>SUM(G148:G153)</f>
        <v>0</v>
      </c>
      <c r="H154" s="106"/>
      <c r="I154" s="108">
        <f>SUM(I148:I153)-I155</f>
        <v>0</v>
      </c>
      <c r="J154" s="109" t="s">
        <v>60</v>
      </c>
    </row>
    <row r="155" spans="1:11" ht="27" customHeight="1">
      <c r="C155" s="106" t="s">
        <v>61</v>
      </c>
      <c r="D155" s="106"/>
      <c r="E155" s="107"/>
      <c r="F155" s="106"/>
      <c r="G155" s="108"/>
      <c r="H155" s="106"/>
      <c r="I155" s="108">
        <f>SUMIF(H148:H153,1,G148:G153)</f>
        <v>0</v>
      </c>
      <c r="J155" s="109" t="s">
        <v>62</v>
      </c>
    </row>
    <row r="156" spans="1:11" ht="27" customHeight="1">
      <c r="A156" s="96"/>
      <c r="C156" s="106" t="s">
        <v>744</v>
      </c>
      <c r="D156" s="112"/>
      <c r="E156" s="98"/>
      <c r="G156" s="110"/>
      <c r="I156" s="108">
        <f>SUMIF(H148:H153,2,G148:G153)</f>
        <v>0</v>
      </c>
      <c r="J156" s="104" t="s">
        <v>745</v>
      </c>
    </row>
    <row r="158" spans="1:11" s="78" customFormat="1" ht="27" customHeight="1">
      <c r="A158" s="1006" t="s">
        <v>862</v>
      </c>
      <c r="B158" s="1006"/>
      <c r="C158" s="1006"/>
      <c r="D158" s="1006"/>
      <c r="E158" s="1006"/>
      <c r="F158" s="1006"/>
      <c r="G158" s="1006"/>
      <c r="H158" s="1006"/>
      <c r="I158" s="1007"/>
      <c r="J158" s="1007"/>
      <c r="K158" s="1007"/>
    </row>
    <row r="162" spans="1:11" ht="27" customHeight="1" thickBot="1">
      <c r="C162" s="150"/>
    </row>
    <row r="163" spans="1:11" ht="55" customHeight="1" thickBot="1">
      <c r="C163" s="151"/>
      <c r="D163" s="152" t="s">
        <v>47</v>
      </c>
      <c r="E163" s="153" t="s">
        <v>906</v>
      </c>
      <c r="F163" s="153" t="s">
        <v>262</v>
      </c>
      <c r="G163" s="153" t="s">
        <v>49</v>
      </c>
      <c r="H163" s="153" t="s">
        <v>50</v>
      </c>
      <c r="I163" s="153" t="s">
        <v>51</v>
      </c>
      <c r="J163" s="154" t="s">
        <v>809</v>
      </c>
    </row>
    <row r="164" spans="1:11" ht="27" customHeight="1">
      <c r="C164" s="814" t="s">
        <v>273</v>
      </c>
      <c r="D164" s="815"/>
      <c r="E164" s="816"/>
      <c r="F164" s="817"/>
      <c r="G164" s="818">
        <f t="shared" ref="G164:G169" si="20">IF(F164&gt;0,F164*D164,0)</f>
        <v>0</v>
      </c>
      <c r="H164" s="817"/>
      <c r="I164" s="818">
        <f t="shared" ref="I164:I169" si="21">IFERROR(IF(F164=0,0,G164/H164),"please enter life")</f>
        <v>0</v>
      </c>
      <c r="J164" s="819">
        <f t="shared" ref="J164:J169" si="22">IF(H164=0,0,(H164+1))</f>
        <v>0</v>
      </c>
    </row>
    <row r="165" spans="1:11" ht="27" customHeight="1">
      <c r="C165" s="148" t="s">
        <v>930</v>
      </c>
      <c r="D165" s="1"/>
      <c r="E165" s="27"/>
      <c r="F165" s="2"/>
      <c r="G165" s="155">
        <f t="shared" si="20"/>
        <v>0</v>
      </c>
      <c r="H165" s="2"/>
      <c r="I165" s="155">
        <f t="shared" si="21"/>
        <v>0</v>
      </c>
      <c r="J165" s="157">
        <f t="shared" si="22"/>
        <v>0</v>
      </c>
    </row>
    <row r="166" spans="1:11" ht="27" customHeight="1">
      <c r="C166" s="844" t="s">
        <v>84</v>
      </c>
      <c r="D166" s="1"/>
      <c r="E166" s="27"/>
      <c r="F166" s="2"/>
      <c r="G166" s="155">
        <f t="shared" si="20"/>
        <v>0</v>
      </c>
      <c r="H166" s="2"/>
      <c r="I166" s="155">
        <f t="shared" si="21"/>
        <v>0</v>
      </c>
      <c r="J166" s="157">
        <f t="shared" si="22"/>
        <v>0</v>
      </c>
      <c r="K166" s="150"/>
    </row>
    <row r="167" spans="1:11" ht="27" customHeight="1">
      <c r="C167" s="844" t="s">
        <v>85</v>
      </c>
      <c r="D167" s="1"/>
      <c r="E167" s="27"/>
      <c r="F167" s="2"/>
      <c r="G167" s="155">
        <f t="shared" si="20"/>
        <v>0</v>
      </c>
      <c r="H167" s="2"/>
      <c r="I167" s="155">
        <f t="shared" si="21"/>
        <v>0</v>
      </c>
      <c r="J167" s="157">
        <f t="shared" si="22"/>
        <v>0</v>
      </c>
      <c r="K167" s="150"/>
    </row>
    <row r="168" spans="1:11" ht="27" customHeight="1">
      <c r="C168" s="844" t="s">
        <v>86</v>
      </c>
      <c r="D168" s="1"/>
      <c r="E168" s="27"/>
      <c r="F168" s="2"/>
      <c r="G168" s="155">
        <f t="shared" si="20"/>
        <v>0</v>
      </c>
      <c r="H168" s="2"/>
      <c r="I168" s="155">
        <f t="shared" si="21"/>
        <v>0</v>
      </c>
      <c r="J168" s="157">
        <f t="shared" si="22"/>
        <v>0</v>
      </c>
      <c r="K168" s="150"/>
    </row>
    <row r="169" spans="1:11" ht="27" customHeight="1" thickBot="1">
      <c r="C169" s="843" t="s">
        <v>87</v>
      </c>
      <c r="D169" s="3"/>
      <c r="E169" s="26"/>
      <c r="F169" s="4"/>
      <c r="G169" s="156">
        <f t="shared" si="20"/>
        <v>0</v>
      </c>
      <c r="H169" s="4"/>
      <c r="I169" s="156">
        <f t="shared" si="21"/>
        <v>0</v>
      </c>
      <c r="J169" s="158">
        <f t="shared" si="22"/>
        <v>0</v>
      </c>
      <c r="K169" s="150"/>
    </row>
    <row r="170" spans="1:11" ht="27" customHeight="1">
      <c r="C170" s="106" t="s">
        <v>274</v>
      </c>
      <c r="D170" s="106"/>
      <c r="E170" s="107"/>
      <c r="F170" s="106"/>
      <c r="G170" s="108">
        <f>SUM(G164:G169)</f>
        <v>0</v>
      </c>
      <c r="H170" s="106"/>
      <c r="I170" s="108">
        <f>SUM(I164:I169)-I171</f>
        <v>0</v>
      </c>
      <c r="J170" s="109" t="s">
        <v>60</v>
      </c>
    </row>
    <row r="171" spans="1:11" ht="27" customHeight="1">
      <c r="C171" s="106" t="s">
        <v>61</v>
      </c>
      <c r="D171" s="106"/>
      <c r="E171" s="107"/>
      <c r="F171" s="106"/>
      <c r="G171" s="108"/>
      <c r="H171" s="106"/>
      <c r="I171" s="108">
        <f>SUMIF(H164:H169,1,G164:G169)</f>
        <v>0</v>
      </c>
      <c r="J171" s="109" t="s">
        <v>62</v>
      </c>
    </row>
    <row r="172" spans="1:11" ht="27" customHeight="1">
      <c r="A172" s="96"/>
      <c r="C172" s="106" t="s">
        <v>744</v>
      </c>
      <c r="D172" s="112"/>
      <c r="E172" s="98"/>
      <c r="G172" s="110"/>
      <c r="I172" s="108">
        <f>SUMIF(H164:H169,2,G164:G169)</f>
        <v>0</v>
      </c>
      <c r="J172" s="104" t="s">
        <v>745</v>
      </c>
    </row>
    <row r="174" spans="1:11" s="78" customFormat="1" ht="27" customHeight="1">
      <c r="A174" s="1006" t="s">
        <v>863</v>
      </c>
      <c r="B174" s="1006"/>
      <c r="C174" s="1006"/>
      <c r="D174" s="1006"/>
      <c r="E174" s="1006"/>
      <c r="F174" s="1006"/>
      <c r="G174" s="1006"/>
      <c r="H174" s="1006"/>
      <c r="I174" s="1007"/>
      <c r="J174" s="1007"/>
      <c r="K174" s="1007"/>
    </row>
    <row r="176" spans="1:11" ht="27" customHeight="1" thickBot="1">
      <c r="C176" s="150"/>
    </row>
    <row r="177" spans="1:11" ht="55" customHeight="1" thickBot="1">
      <c r="C177" s="151"/>
      <c r="D177" s="152" t="s">
        <v>47</v>
      </c>
      <c r="E177" s="153" t="s">
        <v>906</v>
      </c>
      <c r="F177" s="153" t="s">
        <v>262</v>
      </c>
      <c r="G177" s="153" t="s">
        <v>49</v>
      </c>
      <c r="H177" s="153" t="s">
        <v>50</v>
      </c>
      <c r="I177" s="153" t="s">
        <v>51</v>
      </c>
      <c r="J177" s="154" t="s">
        <v>809</v>
      </c>
    </row>
    <row r="178" spans="1:11" ht="27" customHeight="1">
      <c r="C178" s="814" t="s">
        <v>932</v>
      </c>
      <c r="D178" s="815"/>
      <c r="E178" s="816"/>
      <c r="F178" s="817"/>
      <c r="G178" s="818">
        <f t="shared" ref="G178:G183" si="23">IF(F178&gt;0,F178*D178,0)</f>
        <v>0</v>
      </c>
      <c r="H178" s="817"/>
      <c r="I178" s="818">
        <f t="shared" ref="I178:I183" si="24">IFERROR(IF(F178=0,0,G178/H178),"please enter life")</f>
        <v>0</v>
      </c>
      <c r="J178" s="819">
        <f t="shared" ref="J178:J183" si="25">IF(H178=0,0,(H178+1))</f>
        <v>0</v>
      </c>
    </row>
    <row r="179" spans="1:11" ht="27" customHeight="1">
      <c r="C179" s="148" t="s">
        <v>931</v>
      </c>
      <c r="D179" s="1"/>
      <c r="E179" s="27"/>
      <c r="F179" s="2"/>
      <c r="G179" s="155">
        <f t="shared" si="23"/>
        <v>0</v>
      </c>
      <c r="H179" s="2"/>
      <c r="I179" s="155">
        <f t="shared" si="24"/>
        <v>0</v>
      </c>
      <c r="J179" s="157">
        <f t="shared" si="25"/>
        <v>0</v>
      </c>
    </row>
    <row r="180" spans="1:11" ht="27" customHeight="1">
      <c r="C180" s="844" t="s">
        <v>84</v>
      </c>
      <c r="D180" s="1"/>
      <c r="E180" s="27"/>
      <c r="F180" s="2"/>
      <c r="G180" s="155">
        <f t="shared" si="23"/>
        <v>0</v>
      </c>
      <c r="H180" s="2"/>
      <c r="I180" s="155">
        <f t="shared" si="24"/>
        <v>0</v>
      </c>
      <c r="J180" s="157">
        <f t="shared" si="25"/>
        <v>0</v>
      </c>
      <c r="K180" s="150"/>
    </row>
    <row r="181" spans="1:11" ht="27" customHeight="1">
      <c r="C181" s="844" t="s">
        <v>85</v>
      </c>
      <c r="D181" s="1"/>
      <c r="E181" s="27"/>
      <c r="F181" s="2"/>
      <c r="G181" s="155">
        <f t="shared" si="23"/>
        <v>0</v>
      </c>
      <c r="H181" s="2"/>
      <c r="I181" s="155">
        <f t="shared" si="24"/>
        <v>0</v>
      </c>
      <c r="J181" s="157">
        <f t="shared" si="25"/>
        <v>0</v>
      </c>
      <c r="K181" s="150"/>
    </row>
    <row r="182" spans="1:11" ht="27" customHeight="1">
      <c r="C182" s="844" t="s">
        <v>86</v>
      </c>
      <c r="D182" s="1"/>
      <c r="E182" s="27"/>
      <c r="F182" s="2"/>
      <c r="G182" s="155">
        <f t="shared" si="23"/>
        <v>0</v>
      </c>
      <c r="H182" s="2"/>
      <c r="I182" s="155">
        <f t="shared" si="24"/>
        <v>0</v>
      </c>
      <c r="J182" s="157">
        <f t="shared" si="25"/>
        <v>0</v>
      </c>
      <c r="K182" s="150"/>
    </row>
    <row r="183" spans="1:11" ht="27" customHeight="1" thickBot="1">
      <c r="C183" s="843" t="s">
        <v>87</v>
      </c>
      <c r="D183" s="3"/>
      <c r="E183" s="26"/>
      <c r="F183" s="4"/>
      <c r="G183" s="156">
        <f t="shared" si="23"/>
        <v>0</v>
      </c>
      <c r="H183" s="4"/>
      <c r="I183" s="156">
        <f t="shared" si="24"/>
        <v>0</v>
      </c>
      <c r="J183" s="158">
        <f t="shared" si="25"/>
        <v>0</v>
      </c>
      <c r="K183" s="150"/>
    </row>
    <row r="184" spans="1:11" ht="27" customHeight="1">
      <c r="C184" s="106" t="s">
        <v>275</v>
      </c>
      <c r="D184" s="106"/>
      <c r="E184" s="107"/>
      <c r="F184" s="106"/>
      <c r="G184" s="108">
        <f>SUM(G178:G183)</f>
        <v>0</v>
      </c>
      <c r="H184" s="106"/>
      <c r="I184" s="108">
        <f>SUM(I178:I183)-I185</f>
        <v>0</v>
      </c>
      <c r="J184" s="109" t="s">
        <v>60</v>
      </c>
    </row>
    <row r="185" spans="1:11" ht="27" customHeight="1">
      <c r="C185" s="106" t="s">
        <v>61</v>
      </c>
      <c r="D185" s="106"/>
      <c r="E185" s="107"/>
      <c r="F185" s="106"/>
      <c r="G185" s="108"/>
      <c r="H185" s="106"/>
      <c r="I185" s="108">
        <f>SUMIF(H178:H183,1,G178:G183)</f>
        <v>0</v>
      </c>
      <c r="J185" s="109" t="s">
        <v>62</v>
      </c>
    </row>
    <row r="186" spans="1:11" ht="27" customHeight="1">
      <c r="A186" s="96"/>
      <c r="C186" s="106" t="s">
        <v>744</v>
      </c>
      <c r="D186" s="112"/>
      <c r="E186" s="98"/>
      <c r="G186" s="110"/>
      <c r="I186" s="108">
        <f>SUMIF(H178:H183,2,G178:G183)</f>
        <v>0</v>
      </c>
      <c r="J186" s="104" t="s">
        <v>745</v>
      </c>
    </row>
    <row r="188" spans="1:11" s="78" customFormat="1" ht="27" customHeight="1">
      <c r="A188" s="1006" t="s">
        <v>276</v>
      </c>
      <c r="B188" s="1006"/>
      <c r="C188" s="1006"/>
      <c r="D188" s="1006"/>
      <c r="E188" s="1006"/>
      <c r="F188" s="1006"/>
      <c r="G188" s="1006"/>
      <c r="H188" s="1006"/>
      <c r="I188" s="1007"/>
      <c r="J188" s="1007"/>
      <c r="K188" s="1007"/>
    </row>
    <row r="190" spans="1:11" ht="27" customHeight="1" thickBot="1">
      <c r="C190" s="150"/>
    </row>
    <row r="191" spans="1:11" ht="55" customHeight="1" thickBot="1">
      <c r="C191" s="151"/>
      <c r="D191" s="152" t="s">
        <v>47</v>
      </c>
      <c r="E191" s="153" t="s">
        <v>906</v>
      </c>
      <c r="F191" s="153" t="s">
        <v>262</v>
      </c>
      <c r="G191" s="153" t="s">
        <v>49</v>
      </c>
      <c r="H191" s="153" t="s">
        <v>50</v>
      </c>
      <c r="I191" s="153" t="s">
        <v>51</v>
      </c>
      <c r="J191" s="154" t="s">
        <v>809</v>
      </c>
    </row>
    <row r="192" spans="1:11" ht="43" customHeight="1">
      <c r="C192" s="820" t="s">
        <v>933</v>
      </c>
      <c r="D192" s="815"/>
      <c r="E192" s="816"/>
      <c r="F192" s="817"/>
      <c r="G192" s="818">
        <f t="shared" ref="G192:G197" si="26">IF(F192&gt;0,F192*D192,0)</f>
        <v>0</v>
      </c>
      <c r="H192" s="817"/>
      <c r="I192" s="818">
        <f t="shared" ref="I192:I197" si="27">IFERROR(IF(F192=0,0,G192/H192),"please enter life")</f>
        <v>0</v>
      </c>
      <c r="J192" s="819">
        <f t="shared" ref="J192:J197" si="28">IF(H192=0,0,(H192+1))</f>
        <v>0</v>
      </c>
    </row>
    <row r="193" spans="1:11" ht="30" customHeight="1">
      <c r="C193" s="159" t="s">
        <v>934</v>
      </c>
      <c r="D193" s="1"/>
      <c r="E193" s="27"/>
      <c r="F193" s="2"/>
      <c r="G193" s="828">
        <f t="shared" si="26"/>
        <v>0</v>
      </c>
      <c r="H193" s="2"/>
      <c r="I193" s="155">
        <f t="shared" si="27"/>
        <v>0</v>
      </c>
      <c r="J193" s="157">
        <f t="shared" si="28"/>
        <v>0</v>
      </c>
    </row>
    <row r="194" spans="1:11" ht="27" customHeight="1">
      <c r="C194" s="844" t="s">
        <v>84</v>
      </c>
      <c r="D194" s="1"/>
      <c r="E194" s="27"/>
      <c r="F194" s="2"/>
      <c r="G194" s="155">
        <f t="shared" si="26"/>
        <v>0</v>
      </c>
      <c r="H194" s="2"/>
      <c r="I194" s="155">
        <f t="shared" si="27"/>
        <v>0</v>
      </c>
      <c r="J194" s="157">
        <f t="shared" si="28"/>
        <v>0</v>
      </c>
      <c r="K194" s="150"/>
    </row>
    <row r="195" spans="1:11" ht="27" customHeight="1">
      <c r="C195" s="844" t="s">
        <v>85</v>
      </c>
      <c r="D195" s="1"/>
      <c r="E195" s="27"/>
      <c r="F195" s="2"/>
      <c r="G195" s="155">
        <f t="shared" si="26"/>
        <v>0</v>
      </c>
      <c r="H195" s="2"/>
      <c r="I195" s="155">
        <f t="shared" si="27"/>
        <v>0</v>
      </c>
      <c r="J195" s="157">
        <f t="shared" si="28"/>
        <v>0</v>
      </c>
      <c r="K195" s="150"/>
    </row>
    <row r="196" spans="1:11" ht="27" customHeight="1">
      <c r="C196" s="844" t="s">
        <v>86</v>
      </c>
      <c r="D196" s="1"/>
      <c r="E196" s="27"/>
      <c r="F196" s="2"/>
      <c r="G196" s="155">
        <f t="shared" si="26"/>
        <v>0</v>
      </c>
      <c r="H196" s="2"/>
      <c r="I196" s="155">
        <f t="shared" si="27"/>
        <v>0</v>
      </c>
      <c r="J196" s="157">
        <f t="shared" si="28"/>
        <v>0</v>
      </c>
      <c r="K196" s="150"/>
    </row>
    <row r="197" spans="1:11" ht="27" customHeight="1" thickBot="1">
      <c r="C197" s="843" t="s">
        <v>87</v>
      </c>
      <c r="D197" s="3"/>
      <c r="E197" s="26"/>
      <c r="F197" s="4"/>
      <c r="G197" s="156">
        <f t="shared" si="26"/>
        <v>0</v>
      </c>
      <c r="H197" s="4"/>
      <c r="I197" s="156">
        <f t="shared" si="27"/>
        <v>0</v>
      </c>
      <c r="J197" s="158">
        <f t="shared" si="28"/>
        <v>0</v>
      </c>
      <c r="K197" s="150"/>
    </row>
    <row r="198" spans="1:11" ht="27" customHeight="1">
      <c r="C198" s="106" t="s">
        <v>277</v>
      </c>
      <c r="D198" s="106"/>
      <c r="E198" s="107"/>
      <c r="F198" s="106"/>
      <c r="G198" s="108">
        <f>SUM(G192:G197)</f>
        <v>0</v>
      </c>
      <c r="H198" s="106"/>
      <c r="I198" s="108">
        <f>SUM(I192:I197)-I199</f>
        <v>0</v>
      </c>
      <c r="J198" s="109" t="s">
        <v>60</v>
      </c>
    </row>
    <row r="199" spans="1:11" ht="27" customHeight="1">
      <c r="C199" s="106" t="s">
        <v>61</v>
      </c>
      <c r="D199" s="106"/>
      <c r="E199" s="107"/>
      <c r="F199" s="106"/>
      <c r="G199" s="108"/>
      <c r="H199" s="106"/>
      <c r="I199" s="108">
        <f>SUMIF(H192:H197,1,G192:G197)</f>
        <v>0</v>
      </c>
      <c r="J199" s="109" t="s">
        <v>62</v>
      </c>
    </row>
    <row r="200" spans="1:11" ht="27" customHeight="1">
      <c r="A200" s="96"/>
      <c r="C200" s="106" t="s">
        <v>744</v>
      </c>
      <c r="D200" s="112"/>
      <c r="E200" s="98"/>
      <c r="G200" s="110"/>
      <c r="I200" s="108">
        <f>SUMIF(H192:H197,2,G192:G197)</f>
        <v>0</v>
      </c>
      <c r="J200" s="104" t="s">
        <v>745</v>
      </c>
    </row>
    <row r="202" spans="1:11" s="78" customFormat="1" ht="27" customHeight="1">
      <c r="A202" s="1006" t="s">
        <v>864</v>
      </c>
      <c r="B202" s="1006"/>
      <c r="C202" s="1006"/>
      <c r="D202" s="1006"/>
      <c r="E202" s="1006"/>
      <c r="F202" s="1006"/>
      <c r="G202" s="1006"/>
      <c r="H202" s="1006"/>
      <c r="I202" s="1007"/>
      <c r="J202" s="1007"/>
      <c r="K202" s="1007"/>
    </row>
    <row r="204" spans="1:11" ht="27" customHeight="1" thickBot="1">
      <c r="D204" s="150"/>
    </row>
    <row r="205" spans="1:11" ht="55" customHeight="1">
      <c r="C205" s="151"/>
      <c r="D205" s="152" t="s">
        <v>47</v>
      </c>
      <c r="E205" s="153" t="s">
        <v>906</v>
      </c>
      <c r="F205" s="153" t="s">
        <v>262</v>
      </c>
      <c r="G205" s="153" t="s">
        <v>49</v>
      </c>
      <c r="H205" s="153" t="s">
        <v>50</v>
      </c>
      <c r="I205" s="153" t="s">
        <v>51</v>
      </c>
      <c r="J205" s="154" t="s">
        <v>809</v>
      </c>
    </row>
    <row r="206" spans="1:11" ht="27" customHeight="1">
      <c r="C206" s="148" t="s">
        <v>278</v>
      </c>
      <c r="D206" s="1"/>
      <c r="E206" s="27"/>
      <c r="F206" s="2"/>
      <c r="G206" s="155">
        <f t="shared" ref="G206:G213" si="29">IF(F206&gt;0,F206*D206,0)</f>
        <v>0</v>
      </c>
      <c r="H206" s="2"/>
      <c r="I206" s="155">
        <f t="shared" ref="I206:I213" si="30">IFERROR(IF(F206=0,0,G206/H206),"please enter life")</f>
        <v>0</v>
      </c>
      <c r="J206" s="157">
        <f t="shared" ref="J206:J213" si="31">IF(H206=0,0,(H206+1))</f>
        <v>0</v>
      </c>
    </row>
    <row r="207" spans="1:11" ht="27" customHeight="1">
      <c r="C207" s="148" t="s">
        <v>279</v>
      </c>
      <c r="D207" s="1"/>
      <c r="E207" s="27"/>
      <c r="F207" s="2"/>
      <c r="G207" s="155">
        <f t="shared" si="29"/>
        <v>0</v>
      </c>
      <c r="H207" s="2"/>
      <c r="I207" s="155">
        <f t="shared" si="30"/>
        <v>0</v>
      </c>
      <c r="J207" s="157">
        <f t="shared" si="31"/>
        <v>0</v>
      </c>
    </row>
    <row r="208" spans="1:11" ht="27" customHeight="1">
      <c r="C208" s="148" t="s">
        <v>280</v>
      </c>
      <c r="D208" s="1"/>
      <c r="E208" s="27"/>
      <c r="F208" s="2"/>
      <c r="G208" s="155">
        <f t="shared" si="29"/>
        <v>0</v>
      </c>
      <c r="H208" s="2"/>
      <c r="I208" s="155">
        <f t="shared" si="30"/>
        <v>0</v>
      </c>
      <c r="J208" s="157">
        <f t="shared" si="31"/>
        <v>0</v>
      </c>
    </row>
    <row r="209" spans="1:11" ht="27" customHeight="1">
      <c r="C209" s="148" t="s">
        <v>281</v>
      </c>
      <c r="D209" s="1"/>
      <c r="E209" s="27"/>
      <c r="F209" s="2"/>
      <c r="G209" s="155">
        <f t="shared" si="29"/>
        <v>0</v>
      </c>
      <c r="H209" s="2"/>
      <c r="I209" s="155">
        <f t="shared" si="30"/>
        <v>0</v>
      </c>
      <c r="J209" s="157">
        <f t="shared" si="31"/>
        <v>0</v>
      </c>
    </row>
    <row r="210" spans="1:11" ht="27" customHeight="1">
      <c r="C210" s="411" t="s">
        <v>282</v>
      </c>
      <c r="D210" s="1"/>
      <c r="E210" s="27"/>
      <c r="F210" s="2"/>
      <c r="G210" s="155">
        <f t="shared" si="29"/>
        <v>0</v>
      </c>
      <c r="H210" s="2"/>
      <c r="I210" s="155">
        <f t="shared" si="30"/>
        <v>0</v>
      </c>
      <c r="J210" s="157">
        <f t="shared" si="31"/>
        <v>0</v>
      </c>
    </row>
    <row r="211" spans="1:11" ht="27" customHeight="1">
      <c r="C211" s="411" t="s">
        <v>257</v>
      </c>
      <c r="D211" s="1"/>
      <c r="E211" s="27"/>
      <c r="F211" s="2"/>
      <c r="G211" s="155">
        <f t="shared" si="29"/>
        <v>0</v>
      </c>
      <c r="H211" s="2"/>
      <c r="I211" s="155">
        <f t="shared" si="30"/>
        <v>0</v>
      </c>
      <c r="J211" s="157">
        <f t="shared" si="31"/>
        <v>0</v>
      </c>
    </row>
    <row r="212" spans="1:11" ht="27" customHeight="1">
      <c r="C212" s="411" t="s">
        <v>258</v>
      </c>
      <c r="D212" s="1"/>
      <c r="E212" s="27"/>
      <c r="F212" s="2"/>
      <c r="G212" s="155">
        <f t="shared" si="29"/>
        <v>0</v>
      </c>
      <c r="H212" s="2"/>
      <c r="I212" s="155">
        <f t="shared" si="30"/>
        <v>0</v>
      </c>
      <c r="J212" s="157">
        <f t="shared" si="31"/>
        <v>0</v>
      </c>
    </row>
    <row r="213" spans="1:11" ht="27" customHeight="1" thickBot="1">
      <c r="C213" s="412" t="s">
        <v>259</v>
      </c>
      <c r="D213" s="3"/>
      <c r="E213" s="26"/>
      <c r="F213" s="4"/>
      <c r="G213" s="156">
        <f t="shared" si="29"/>
        <v>0</v>
      </c>
      <c r="H213" s="4"/>
      <c r="I213" s="156">
        <f t="shared" si="30"/>
        <v>0</v>
      </c>
      <c r="J213" s="158">
        <f t="shared" si="31"/>
        <v>0</v>
      </c>
    </row>
    <row r="214" spans="1:11" ht="27" customHeight="1">
      <c r="C214" s="106" t="s">
        <v>283</v>
      </c>
      <c r="D214" s="106"/>
      <c r="E214" s="107"/>
      <c r="F214" s="106"/>
      <c r="G214" s="108">
        <f>SUM(G206:G213)</f>
        <v>0</v>
      </c>
      <c r="H214" s="106"/>
      <c r="I214" s="108">
        <f>SUM(I206:I213)-I215</f>
        <v>0</v>
      </c>
      <c r="J214" s="109" t="s">
        <v>60</v>
      </c>
    </row>
    <row r="215" spans="1:11" ht="27" customHeight="1">
      <c r="C215" s="106" t="s">
        <v>61</v>
      </c>
      <c r="D215" s="106"/>
      <c r="E215" s="107"/>
      <c r="F215" s="106"/>
      <c r="G215" s="108"/>
      <c r="H215" s="106"/>
      <c r="I215" s="108">
        <f>SUMIF(H$206:H$213,1,I$206:I$213)</f>
        <v>0</v>
      </c>
      <c r="J215" s="109" t="s">
        <v>62</v>
      </c>
    </row>
    <row r="216" spans="1:11" ht="27" customHeight="1">
      <c r="A216" s="96"/>
      <c r="C216" s="106" t="s">
        <v>744</v>
      </c>
      <c r="D216" s="112"/>
      <c r="E216" s="98"/>
      <c r="G216" s="110"/>
      <c r="I216" s="108">
        <f>SUMIF(H$206:H$213,2,G$206:G$213)</f>
        <v>0</v>
      </c>
      <c r="J216" s="104" t="s">
        <v>745</v>
      </c>
    </row>
    <row r="218" spans="1:11" s="78" customFormat="1" ht="27" customHeight="1">
      <c r="A218" s="1006" t="s">
        <v>284</v>
      </c>
      <c r="B218" s="1006"/>
      <c r="C218" s="1006"/>
      <c r="D218" s="1006"/>
      <c r="E218" s="1006"/>
      <c r="F218" s="1006"/>
      <c r="G218" s="1006"/>
      <c r="H218" s="1006"/>
      <c r="I218" s="1007"/>
      <c r="J218" s="1007"/>
      <c r="K218" s="1007"/>
    </row>
    <row r="219" spans="1:11" ht="27" customHeight="1" thickBot="1"/>
    <row r="220" spans="1:11" ht="55" customHeight="1">
      <c r="C220" s="151"/>
      <c r="D220" s="152" t="s">
        <v>47</v>
      </c>
      <c r="E220" s="153" t="s">
        <v>906</v>
      </c>
      <c r="F220" s="153" t="s">
        <v>262</v>
      </c>
      <c r="G220" s="153" t="s">
        <v>49</v>
      </c>
      <c r="H220" s="153" t="s">
        <v>50</v>
      </c>
      <c r="I220" s="153" t="s">
        <v>51</v>
      </c>
      <c r="J220" s="154" t="s">
        <v>809</v>
      </c>
    </row>
    <row r="221" spans="1:11" ht="27" customHeight="1">
      <c r="C221" s="148" t="s">
        <v>285</v>
      </c>
      <c r="D221" s="1"/>
      <c r="E221" s="27"/>
      <c r="F221" s="2"/>
      <c r="G221" s="155">
        <f t="shared" ref="G221:G233" si="32">IF(F221&gt;0,F221*D221,0)</f>
        <v>0</v>
      </c>
      <c r="H221" s="2"/>
      <c r="I221" s="155">
        <f t="shared" ref="I221:I233" si="33">IFERROR(IF(F221=0,0,G221/H221),"please enter life")</f>
        <v>0</v>
      </c>
      <c r="J221" s="157">
        <f t="shared" ref="J221:J233" si="34">IF(H221=0,0,(H221+1))</f>
        <v>0</v>
      </c>
    </row>
    <row r="222" spans="1:11" ht="27" customHeight="1">
      <c r="C222" s="148" t="s">
        <v>286</v>
      </c>
      <c r="D222" s="1"/>
      <c r="E222" s="27"/>
      <c r="F222" s="2"/>
      <c r="G222" s="155">
        <f t="shared" si="32"/>
        <v>0</v>
      </c>
      <c r="H222" s="2"/>
      <c r="I222" s="155">
        <f t="shared" si="33"/>
        <v>0</v>
      </c>
      <c r="J222" s="157">
        <f t="shared" si="34"/>
        <v>0</v>
      </c>
    </row>
    <row r="223" spans="1:11" ht="27" customHeight="1">
      <c r="C223" s="148" t="s">
        <v>287</v>
      </c>
      <c r="D223" s="1"/>
      <c r="E223" s="27"/>
      <c r="F223" s="2"/>
      <c r="G223" s="155">
        <f t="shared" si="32"/>
        <v>0</v>
      </c>
      <c r="H223" s="2"/>
      <c r="I223" s="155">
        <f t="shared" si="33"/>
        <v>0</v>
      </c>
      <c r="J223" s="157">
        <f t="shared" si="34"/>
        <v>0</v>
      </c>
    </row>
    <row r="224" spans="1:11" ht="27" customHeight="1">
      <c r="C224" s="148" t="s">
        <v>288</v>
      </c>
      <c r="D224" s="1"/>
      <c r="E224" s="27"/>
      <c r="F224" s="2"/>
      <c r="G224" s="155">
        <f t="shared" si="32"/>
        <v>0</v>
      </c>
      <c r="H224" s="2"/>
      <c r="I224" s="155">
        <f t="shared" si="33"/>
        <v>0</v>
      </c>
      <c r="J224" s="157">
        <f t="shared" si="34"/>
        <v>0</v>
      </c>
    </row>
    <row r="225" spans="1:12" ht="27" customHeight="1">
      <c r="C225" s="148" t="s">
        <v>289</v>
      </c>
      <c r="D225" s="1"/>
      <c r="E225" s="27"/>
      <c r="F225" s="2"/>
      <c r="G225" s="155">
        <f t="shared" si="32"/>
        <v>0</v>
      </c>
      <c r="H225" s="2"/>
      <c r="I225" s="155">
        <f t="shared" si="33"/>
        <v>0</v>
      </c>
      <c r="J225" s="157">
        <f t="shared" si="34"/>
        <v>0</v>
      </c>
    </row>
    <row r="226" spans="1:12" ht="27" customHeight="1">
      <c r="C226" s="148" t="s">
        <v>290</v>
      </c>
      <c r="D226" s="1"/>
      <c r="E226" s="27"/>
      <c r="F226" s="2"/>
      <c r="G226" s="155">
        <f t="shared" si="32"/>
        <v>0</v>
      </c>
      <c r="H226" s="2"/>
      <c r="I226" s="155">
        <f t="shared" si="33"/>
        <v>0</v>
      </c>
      <c r="J226" s="157">
        <f t="shared" si="34"/>
        <v>0</v>
      </c>
    </row>
    <row r="227" spans="1:12" ht="27" customHeight="1">
      <c r="C227" s="148" t="s">
        <v>291</v>
      </c>
      <c r="D227" s="1"/>
      <c r="E227" s="27"/>
      <c r="F227" s="2"/>
      <c r="G227" s="155">
        <f t="shared" si="32"/>
        <v>0</v>
      </c>
      <c r="H227" s="2"/>
      <c r="I227" s="155">
        <f t="shared" si="33"/>
        <v>0</v>
      </c>
      <c r="J227" s="157">
        <f t="shared" si="34"/>
        <v>0</v>
      </c>
    </row>
    <row r="228" spans="1:12" ht="27" customHeight="1">
      <c r="C228" s="148" t="s">
        <v>292</v>
      </c>
      <c r="D228" s="1"/>
      <c r="E228" s="27"/>
      <c r="F228" s="2"/>
      <c r="G228" s="155">
        <f t="shared" si="32"/>
        <v>0</v>
      </c>
      <c r="H228" s="2"/>
      <c r="I228" s="155">
        <f t="shared" si="33"/>
        <v>0</v>
      </c>
      <c r="J228" s="157">
        <f t="shared" si="34"/>
        <v>0</v>
      </c>
    </row>
    <row r="229" spans="1:12" ht="27" customHeight="1">
      <c r="C229" s="148" t="s">
        <v>293</v>
      </c>
      <c r="D229" s="1"/>
      <c r="E229" s="27"/>
      <c r="F229" s="2"/>
      <c r="G229" s="155">
        <f t="shared" si="32"/>
        <v>0</v>
      </c>
      <c r="H229" s="2"/>
      <c r="I229" s="155">
        <f t="shared" si="33"/>
        <v>0</v>
      </c>
      <c r="J229" s="157">
        <f t="shared" si="34"/>
        <v>0</v>
      </c>
      <c r="L229" s="150"/>
    </row>
    <row r="230" spans="1:12" ht="27" customHeight="1">
      <c r="C230" s="411" t="s">
        <v>282</v>
      </c>
      <c r="D230" s="1"/>
      <c r="E230" s="27"/>
      <c r="F230" s="2"/>
      <c r="G230" s="155">
        <f t="shared" si="32"/>
        <v>0</v>
      </c>
      <c r="H230" s="2"/>
      <c r="I230" s="155">
        <f t="shared" si="33"/>
        <v>0</v>
      </c>
      <c r="J230" s="157">
        <f t="shared" si="34"/>
        <v>0</v>
      </c>
    </row>
    <row r="231" spans="1:12" ht="27" customHeight="1">
      <c r="C231" s="411" t="s">
        <v>282</v>
      </c>
      <c r="D231" s="1"/>
      <c r="E231" s="27"/>
      <c r="F231" s="2"/>
      <c r="G231" s="155">
        <f t="shared" si="32"/>
        <v>0</v>
      </c>
      <c r="H231" s="2"/>
      <c r="I231" s="155">
        <f t="shared" si="33"/>
        <v>0</v>
      </c>
      <c r="J231" s="157">
        <f t="shared" si="34"/>
        <v>0</v>
      </c>
    </row>
    <row r="232" spans="1:12" ht="27" customHeight="1">
      <c r="C232" s="411" t="s">
        <v>282</v>
      </c>
      <c r="D232" s="1"/>
      <c r="E232" s="27"/>
      <c r="F232" s="2"/>
      <c r="G232" s="155">
        <f t="shared" si="32"/>
        <v>0</v>
      </c>
      <c r="H232" s="2"/>
      <c r="I232" s="155">
        <f t="shared" si="33"/>
        <v>0</v>
      </c>
      <c r="J232" s="157">
        <f t="shared" si="34"/>
        <v>0</v>
      </c>
    </row>
    <row r="233" spans="1:12" ht="27" customHeight="1" thickBot="1">
      <c r="C233" s="412" t="s">
        <v>259</v>
      </c>
      <c r="D233" s="3"/>
      <c r="E233" s="26"/>
      <c r="F233" s="4"/>
      <c r="G233" s="156">
        <f t="shared" si="32"/>
        <v>0</v>
      </c>
      <c r="H233" s="4"/>
      <c r="I233" s="156">
        <f t="shared" si="33"/>
        <v>0</v>
      </c>
      <c r="J233" s="158">
        <f t="shared" si="34"/>
        <v>0</v>
      </c>
    </row>
    <row r="234" spans="1:12" ht="27" customHeight="1">
      <c r="C234" s="106" t="s">
        <v>294</v>
      </c>
      <c r="D234" s="106"/>
      <c r="E234" s="107"/>
      <c r="F234" s="106"/>
      <c r="G234" s="108">
        <f>SUM(G221:G233)</f>
        <v>0</v>
      </c>
      <c r="H234" s="106"/>
      <c r="I234" s="108">
        <f>SUM(I221:I233)-I235</f>
        <v>0</v>
      </c>
      <c r="J234" s="109" t="s">
        <v>60</v>
      </c>
    </row>
    <row r="235" spans="1:12" ht="27" customHeight="1">
      <c r="C235" s="106" t="s">
        <v>61</v>
      </c>
      <c r="D235" s="106"/>
      <c r="E235" s="107"/>
      <c r="F235" s="106"/>
      <c r="G235" s="108"/>
      <c r="H235" s="106"/>
      <c r="I235" s="108">
        <f>SUMIF(H$221:H$233,1,I$221:I$233)</f>
        <v>0</v>
      </c>
      <c r="J235" s="109" t="s">
        <v>62</v>
      </c>
    </row>
    <row r="236" spans="1:12" ht="27" customHeight="1">
      <c r="A236" s="96"/>
      <c r="C236" s="106" t="s">
        <v>744</v>
      </c>
      <c r="D236" s="112"/>
      <c r="E236" s="98"/>
      <c r="G236" s="110"/>
      <c r="I236" s="108">
        <f>SUMIF(H$221:H$233,2,G$221:G$233)</f>
        <v>0</v>
      </c>
      <c r="J236" s="104" t="s">
        <v>745</v>
      </c>
    </row>
    <row r="238" spans="1:12" s="78" customFormat="1" ht="27" customHeight="1">
      <c r="A238" s="1006" t="s">
        <v>295</v>
      </c>
      <c r="B238" s="1006"/>
      <c r="C238" s="1006"/>
      <c r="D238" s="1006"/>
      <c r="E238" s="1006"/>
      <c r="F238" s="1006"/>
      <c r="G238" s="1006"/>
      <c r="H238" s="1006"/>
      <c r="I238" s="1007"/>
      <c r="J238" s="1007"/>
      <c r="K238" s="1007"/>
    </row>
    <row r="239" spans="1:12" ht="27" customHeight="1" thickBot="1"/>
    <row r="240" spans="1:12" ht="55" customHeight="1">
      <c r="C240" s="151"/>
      <c r="D240" s="152" t="s">
        <v>47</v>
      </c>
      <c r="E240" s="153" t="s">
        <v>906</v>
      </c>
      <c r="F240" s="153" t="s">
        <v>262</v>
      </c>
      <c r="G240" s="153" t="s">
        <v>49</v>
      </c>
      <c r="H240" s="153" t="s">
        <v>50</v>
      </c>
      <c r="I240" s="153" t="s">
        <v>51</v>
      </c>
      <c r="J240" s="154" t="s">
        <v>809</v>
      </c>
    </row>
    <row r="241" spans="1:11" ht="27" customHeight="1">
      <c r="C241" s="148" t="s">
        <v>296</v>
      </c>
      <c r="D241" s="1"/>
      <c r="E241" s="27"/>
      <c r="F241" s="2"/>
      <c r="G241" s="155">
        <f t="shared" ref="G241:G246" si="35">IF(F241&gt;0,F241*D241,0)</f>
        <v>0</v>
      </c>
      <c r="H241" s="2"/>
      <c r="I241" s="155">
        <f t="shared" ref="I241:I246" si="36">IFERROR(IF(F241=0,0,G241/H241),"please enter life")</f>
        <v>0</v>
      </c>
      <c r="J241" s="157">
        <f t="shared" ref="J241:J246" si="37">IF(H241=0,0,(H241+1))</f>
        <v>0</v>
      </c>
    </row>
    <row r="242" spans="1:11" ht="27" customHeight="1">
      <c r="C242" s="148" t="s">
        <v>297</v>
      </c>
      <c r="D242" s="1"/>
      <c r="E242" s="27"/>
      <c r="F242" s="2"/>
      <c r="G242" s="155">
        <f t="shared" si="35"/>
        <v>0</v>
      </c>
      <c r="H242" s="2"/>
      <c r="I242" s="155">
        <f t="shared" si="36"/>
        <v>0</v>
      </c>
      <c r="J242" s="157">
        <f t="shared" si="37"/>
        <v>0</v>
      </c>
    </row>
    <row r="243" spans="1:11" ht="27" customHeight="1">
      <c r="C243" s="411" t="s">
        <v>282</v>
      </c>
      <c r="D243" s="1"/>
      <c r="E243" s="27"/>
      <c r="F243" s="2"/>
      <c r="G243" s="155">
        <f t="shared" si="35"/>
        <v>0</v>
      </c>
      <c r="H243" s="2"/>
      <c r="I243" s="155">
        <f t="shared" si="36"/>
        <v>0</v>
      </c>
      <c r="J243" s="157">
        <f t="shared" si="37"/>
        <v>0</v>
      </c>
    </row>
    <row r="244" spans="1:11" ht="27" customHeight="1">
      <c r="C244" s="411" t="s">
        <v>257</v>
      </c>
      <c r="D244" s="1"/>
      <c r="E244" s="27"/>
      <c r="F244" s="2"/>
      <c r="G244" s="155">
        <f t="shared" si="35"/>
        <v>0</v>
      </c>
      <c r="H244" s="2"/>
      <c r="I244" s="155">
        <f t="shared" si="36"/>
        <v>0</v>
      </c>
      <c r="J244" s="157">
        <f t="shared" si="37"/>
        <v>0</v>
      </c>
    </row>
    <row r="245" spans="1:11" ht="27" customHeight="1">
      <c r="C245" s="411" t="s">
        <v>258</v>
      </c>
      <c r="D245" s="1"/>
      <c r="E245" s="27"/>
      <c r="F245" s="2"/>
      <c r="G245" s="155">
        <f t="shared" si="35"/>
        <v>0</v>
      </c>
      <c r="H245" s="2"/>
      <c r="I245" s="155">
        <f t="shared" si="36"/>
        <v>0</v>
      </c>
      <c r="J245" s="157">
        <f t="shared" si="37"/>
        <v>0</v>
      </c>
    </row>
    <row r="246" spans="1:11" ht="27" customHeight="1" thickBot="1">
      <c r="C246" s="412" t="s">
        <v>259</v>
      </c>
      <c r="D246" s="3"/>
      <c r="E246" s="26"/>
      <c r="F246" s="4"/>
      <c r="G246" s="156">
        <f t="shared" si="35"/>
        <v>0</v>
      </c>
      <c r="H246" s="4"/>
      <c r="I246" s="156">
        <f t="shared" si="36"/>
        <v>0</v>
      </c>
      <c r="J246" s="158">
        <f t="shared" si="37"/>
        <v>0</v>
      </c>
    </row>
    <row r="247" spans="1:11" ht="27" customHeight="1">
      <c r="C247" s="106" t="s">
        <v>298</v>
      </c>
      <c r="D247" s="106"/>
      <c r="E247" s="107"/>
      <c r="F247" s="106"/>
      <c r="G247" s="108">
        <f>SUM(G241:G246)</f>
        <v>0</v>
      </c>
      <c r="H247" s="106"/>
      <c r="I247" s="108">
        <f>SUM(I241:I246)-I248</f>
        <v>0</v>
      </c>
      <c r="J247" s="109" t="s">
        <v>60</v>
      </c>
    </row>
    <row r="248" spans="1:11" ht="27" customHeight="1">
      <c r="C248" s="106" t="s">
        <v>61</v>
      </c>
      <c r="D248" s="106"/>
      <c r="E248" s="107"/>
      <c r="F248" s="106"/>
      <c r="G248" s="108"/>
      <c r="H248" s="106"/>
      <c r="I248" s="108">
        <f>SUMIF(H$241:H$246,1,I$241:I$246)</f>
        <v>0</v>
      </c>
      <c r="J248" s="109" t="s">
        <v>62</v>
      </c>
    </row>
    <row r="249" spans="1:11" ht="27" customHeight="1">
      <c r="A249" s="96"/>
      <c r="C249" s="106" t="s">
        <v>744</v>
      </c>
      <c r="D249" s="112"/>
      <c r="E249" s="98"/>
      <c r="G249" s="110"/>
      <c r="I249" s="108">
        <f>SUMIF(H$241:H$246,2,G$241:G$246)</f>
        <v>0</v>
      </c>
      <c r="J249" s="104" t="s">
        <v>745</v>
      </c>
    </row>
    <row r="251" spans="1:11" s="78" customFormat="1" ht="27" customHeight="1">
      <c r="A251" s="1006" t="s">
        <v>299</v>
      </c>
      <c r="B251" s="1006"/>
      <c r="C251" s="1006"/>
      <c r="D251" s="1006"/>
      <c r="E251" s="1006"/>
      <c r="F251" s="1006"/>
      <c r="G251" s="1006"/>
      <c r="H251" s="1006"/>
      <c r="I251" s="1007"/>
      <c r="J251" s="1007"/>
      <c r="K251" s="1007"/>
    </row>
    <row r="253" spans="1:11" ht="27" customHeight="1" thickBot="1">
      <c r="C253" s="105" t="str">
        <f>IF(AND(G260&gt;0,'2(a). Start up nursery '!G420&gt;0),"Be sure you are not double-counting your office equipment","")</f>
        <v/>
      </c>
    </row>
    <row r="254" spans="1:11" ht="55" customHeight="1">
      <c r="C254" s="151"/>
      <c r="D254" s="152" t="s">
        <v>47</v>
      </c>
      <c r="E254" s="153" t="s">
        <v>906</v>
      </c>
      <c r="F254" s="153" t="s">
        <v>262</v>
      </c>
      <c r="G254" s="153" t="s">
        <v>49</v>
      </c>
      <c r="H254" s="153" t="s">
        <v>50</v>
      </c>
      <c r="I254" s="153" t="s">
        <v>51</v>
      </c>
      <c r="J254" s="154" t="s">
        <v>809</v>
      </c>
    </row>
    <row r="255" spans="1:11" ht="27" customHeight="1">
      <c r="C255" s="148" t="s">
        <v>711</v>
      </c>
      <c r="D255" s="1"/>
      <c r="E255" s="27"/>
      <c r="F255" s="2"/>
      <c r="G255" s="155">
        <f>IF(F255&gt;0,F255*D255,0)</f>
        <v>0</v>
      </c>
      <c r="H255" s="2"/>
      <c r="I255" s="155">
        <f>IFERROR(IF(F255=0,0,G255/H255),"please enter life")</f>
        <v>0</v>
      </c>
      <c r="J255" s="157">
        <f>IF(H255=0,0,(H255+1))</f>
        <v>0</v>
      </c>
    </row>
    <row r="256" spans="1:11" ht="27" customHeight="1">
      <c r="C256" s="411" t="s">
        <v>282</v>
      </c>
      <c r="D256" s="1"/>
      <c r="E256" s="27"/>
      <c r="F256" s="2"/>
      <c r="G256" s="155">
        <f>IF(F256&gt;0,F256*D256,0)</f>
        <v>0</v>
      </c>
      <c r="H256" s="2"/>
      <c r="I256" s="155">
        <f>IFERROR(IF(F256=0,0,G256/H256),"please enter life")</f>
        <v>0</v>
      </c>
      <c r="J256" s="157">
        <f>IF(H256=0,0,(H256+1))</f>
        <v>0</v>
      </c>
    </row>
    <row r="257" spans="1:10" ht="27" customHeight="1">
      <c r="C257" s="411" t="s">
        <v>282</v>
      </c>
      <c r="D257" s="1"/>
      <c r="E257" s="27"/>
      <c r="F257" s="2"/>
      <c r="G257" s="155">
        <f>IF(F257&gt;0,F257*D257,0)</f>
        <v>0</v>
      </c>
      <c r="H257" s="2"/>
      <c r="I257" s="155">
        <f>IFERROR(IF(F257=0,0,G257/H257),"please enter life")</f>
        <v>0</v>
      </c>
      <c r="J257" s="157">
        <f>IF(H257=0,0,(H257+1))</f>
        <v>0</v>
      </c>
    </row>
    <row r="258" spans="1:10" ht="27" customHeight="1">
      <c r="C258" s="411" t="s">
        <v>282</v>
      </c>
      <c r="D258" s="1"/>
      <c r="E258" s="27"/>
      <c r="F258" s="2"/>
      <c r="G258" s="155">
        <f>IF(F258&gt;0,F258*D258,0)</f>
        <v>0</v>
      </c>
      <c r="H258" s="2"/>
      <c r="I258" s="155">
        <f>IFERROR(IF(F258=0,0,G258/H258),"please enter life")</f>
        <v>0</v>
      </c>
      <c r="J258" s="157">
        <f>IF(H258=0,0,(H258+1))</f>
        <v>0</v>
      </c>
    </row>
    <row r="259" spans="1:10" ht="27" customHeight="1" thickBot="1">
      <c r="C259" s="412" t="s">
        <v>259</v>
      </c>
      <c r="D259" s="3"/>
      <c r="E259" s="26"/>
      <c r="F259" s="4"/>
      <c r="G259" s="156">
        <f>IF(F259&gt;0,F259*D259,0)</f>
        <v>0</v>
      </c>
      <c r="H259" s="4"/>
      <c r="I259" s="156">
        <f>IFERROR(IF(F259=0,0,G259/H259),"please enter life")</f>
        <v>0</v>
      </c>
      <c r="J259" s="158">
        <f>IF(H259=0,0,(H259+1))</f>
        <v>0</v>
      </c>
    </row>
    <row r="260" spans="1:10" ht="27" customHeight="1">
      <c r="C260" s="106" t="s">
        <v>300</v>
      </c>
      <c r="D260" s="106"/>
      <c r="E260" s="107"/>
      <c r="F260" s="106"/>
      <c r="G260" s="108">
        <f>SUM(G255:G259)</f>
        <v>0</v>
      </c>
      <c r="H260" s="106"/>
      <c r="I260" s="108">
        <f>SUM(I255:I259)-I261</f>
        <v>0</v>
      </c>
      <c r="J260" s="109" t="s">
        <v>60</v>
      </c>
    </row>
    <row r="261" spans="1:10" ht="27" customHeight="1">
      <c r="C261" s="106" t="s">
        <v>61</v>
      </c>
      <c r="D261" s="106"/>
      <c r="E261" s="107"/>
      <c r="F261" s="106"/>
      <c r="G261" s="108"/>
      <c r="H261" s="106"/>
      <c r="I261" s="108">
        <f>SUMIF(H$255:H$259,1,I$255:I$259)</f>
        <v>0</v>
      </c>
      <c r="J261" s="109" t="s">
        <v>62</v>
      </c>
    </row>
    <row r="262" spans="1:10" ht="27" customHeight="1">
      <c r="A262" s="96"/>
      <c r="C262" s="106" t="s">
        <v>744</v>
      </c>
      <c r="D262" s="112"/>
      <c r="E262" s="98"/>
      <c r="G262" s="110"/>
      <c r="I262" s="108">
        <f>SUMIF(H$255:H$259,2,G$255:G$259)</f>
        <v>0</v>
      </c>
      <c r="J262" s="104" t="s">
        <v>745</v>
      </c>
    </row>
    <row r="264" spans="1:10" s="413" customFormat="1" ht="27" customHeight="1"/>
    <row r="265" spans="1:10" ht="27" hidden="1" customHeight="1"/>
    <row r="266" spans="1:10" ht="27" hidden="1" customHeight="1">
      <c r="E266" s="915" t="s">
        <v>943</v>
      </c>
      <c r="G266" s="97">
        <f>G64+G120+G137+G154+G170+G184+G198+G214+G234+G247+G260</f>
        <v>0</v>
      </c>
      <c r="H266" s="97" t="s">
        <v>301</v>
      </c>
      <c r="I266" s="110">
        <f>H64+I120+I137+I154+I170+I184+I198+I214+I234+I247+I260</f>
        <v>0</v>
      </c>
    </row>
    <row r="267" spans="1:10" ht="27" hidden="1" customHeight="1">
      <c r="B267" s="97" t="s">
        <v>237</v>
      </c>
      <c r="H267" s="97" t="s">
        <v>953</v>
      </c>
    </row>
    <row r="268" spans="1:10" ht="27" hidden="1" customHeight="1">
      <c r="C268" s="97" t="s">
        <v>304</v>
      </c>
      <c r="D268" s="909">
        <f>G137-G132-I138</f>
        <v>0</v>
      </c>
      <c r="H268" s="97" t="s">
        <v>302</v>
      </c>
      <c r="I268" s="909">
        <f>I199+I215+I235+I248+I261+I185+I121-I76+I138+I155+I171</f>
        <v>0</v>
      </c>
    </row>
    <row r="269" spans="1:10" ht="27" hidden="1" customHeight="1">
      <c r="C269" s="97" t="s">
        <v>241</v>
      </c>
      <c r="D269" s="909">
        <f>G120-I121+G184-I185+G198-I199+G214-I215+G234-I235+G247-I248</f>
        <v>0</v>
      </c>
      <c r="H269" s="97" t="s">
        <v>303</v>
      </c>
      <c r="I269" s="110">
        <f>I76</f>
        <v>0</v>
      </c>
    </row>
    <row r="270" spans="1:10" ht="27" hidden="1" customHeight="1">
      <c r="C270" s="97" t="s">
        <v>242</v>
      </c>
      <c r="D270" s="909">
        <f>G260-I261</f>
        <v>0</v>
      </c>
      <c r="H270" s="916" t="s">
        <v>747</v>
      </c>
      <c r="I270" s="909">
        <f>I186+I200+I216+I236+I249+I262+I172+I156+I139+I122</f>
        <v>0</v>
      </c>
    </row>
    <row r="271" spans="1:10" ht="27" hidden="1" customHeight="1">
      <c r="C271" s="97" t="s">
        <v>305</v>
      </c>
      <c r="D271" s="909">
        <f>G154+G170</f>
        <v>0</v>
      </c>
    </row>
    <row r="272" spans="1:10" ht="27" hidden="1" customHeight="1">
      <c r="C272" s="97" t="s">
        <v>945</v>
      </c>
      <c r="D272" s="97">
        <f>I268+I269</f>
        <v>0</v>
      </c>
      <c r="H272" s="916" t="s">
        <v>948</v>
      </c>
      <c r="I272" s="110">
        <f>H65</f>
        <v>0</v>
      </c>
    </row>
    <row r="273" spans="3:9" ht="27" hidden="1" customHeight="1">
      <c r="C273" s="97" t="s">
        <v>306</v>
      </c>
      <c r="D273" s="110">
        <f>G132</f>
        <v>0</v>
      </c>
      <c r="H273" s="916" t="s">
        <v>819</v>
      </c>
      <c r="I273" s="110">
        <f>H66</f>
        <v>0</v>
      </c>
    </row>
    <row r="274" spans="3:9" ht="27" hidden="1" customHeight="1">
      <c r="C274" s="97" t="s">
        <v>246</v>
      </c>
      <c r="D274" s="97">
        <f>G64</f>
        <v>0</v>
      </c>
    </row>
    <row r="275" spans="3:9" ht="27" hidden="1" customHeight="1">
      <c r="C275" s="97" t="s">
        <v>944</v>
      </c>
      <c r="D275" s="97">
        <f>SUM(D268:D274)</f>
        <v>0</v>
      </c>
    </row>
    <row r="276" spans="3:9" ht="27" hidden="1" customHeight="1"/>
    <row r="277" spans="3:9" ht="27" hidden="1" customHeight="1">
      <c r="C277" s="97" t="s">
        <v>307</v>
      </c>
      <c r="D277" s="97">
        <f>G266-D275</f>
        <v>0</v>
      </c>
    </row>
    <row r="278" spans="3:9" ht="27" hidden="1" customHeight="1"/>
  </sheetData>
  <sheetProtection algorithmName="SHA-512" hashValue="twi5SMFdz2pnOrTiCZ9+Sd8jd5ZcHCQ2ZAHVjpoziAvNY2lD2/y46ZcboOVu5MQ8PUfd3eZrbaioV66wlINnlQ==" saltValue="UmpmtAE+wlNu2/loXlHG5A==" spinCount="100000" sheet="1" formatCells="0" formatColumns="0" formatRows="0"/>
  <mergeCells count="31">
    <mergeCell ref="G39:I39"/>
    <mergeCell ref="A251:H251"/>
    <mergeCell ref="I251:K251"/>
    <mergeCell ref="A188:H188"/>
    <mergeCell ref="I188:K188"/>
    <mergeCell ref="A202:H202"/>
    <mergeCell ref="I202:K202"/>
    <mergeCell ref="A218:H218"/>
    <mergeCell ref="I218:K218"/>
    <mergeCell ref="A158:H158"/>
    <mergeCell ref="I158:K158"/>
    <mergeCell ref="A174:H174"/>
    <mergeCell ref="I174:K174"/>
    <mergeCell ref="A238:H238"/>
    <mergeCell ref="I238:K238"/>
    <mergeCell ref="B2:C2"/>
    <mergeCell ref="I141:K141"/>
    <mergeCell ref="A141:H141"/>
    <mergeCell ref="E45:F45"/>
    <mergeCell ref="A49:H49"/>
    <mergeCell ref="B24:I24"/>
    <mergeCell ref="E36:F36"/>
    <mergeCell ref="E37:F37"/>
    <mergeCell ref="I49:K49"/>
    <mergeCell ref="E34:F34"/>
    <mergeCell ref="D33:F33"/>
    <mergeCell ref="A68:H68"/>
    <mergeCell ref="I68:K68"/>
    <mergeCell ref="A124:H124"/>
    <mergeCell ref="I124:K124"/>
    <mergeCell ref="E35:F35"/>
  </mergeCells>
  <phoneticPr fontId="6" type="noConversion"/>
  <conditionalFormatting sqref="D26:D28 G26:G28">
    <cfRule type="cellIs" dxfId="27" priority="2" operator="equal">
      <formula>0</formula>
    </cfRule>
  </conditionalFormatting>
  <conditionalFormatting sqref="D33:D34">
    <cfRule type="containsText" dxfId="26" priority="4" operator="containsText" text="you have not">
      <formula>NOT(ISERROR(SEARCH("you have not",D33)))</formula>
    </cfRule>
  </conditionalFormatting>
  <conditionalFormatting sqref="D33:F34 C253">
    <cfRule type="containsText" dxfId="25" priority="1" operator="containsText" text="a">
      <formula>NOT(ISERROR(SEARCH("a",C33)))</formula>
    </cfRule>
  </conditionalFormatting>
  <conditionalFormatting sqref="E34:F34">
    <cfRule type="containsText" dxfId="24" priority="5" stopIfTrue="1" operator="containsText" text="continue">
      <formula>NOT(ISERROR(SEARCH("continue",E34)))</formula>
    </cfRule>
  </conditionalFormatting>
  <conditionalFormatting sqref="H57:I63 G76:G87 I76:J87 G89:G101 I89:J101 G103:G111 I103:J111 G113:G119 I113:J119 G131:G136 I131:J136 G148:G153 I148:J153 G164:G169 I164:J169 G178:G183 I178:J183 G192:G197 I192:J197 G206:G213 I206:J213 G221:G233 I221:J233 G241:G246 I241:J246 G255:G259 I255:J259">
    <cfRule type="cellIs" dxfId="23" priority="3" operator="equal">
      <formula>0</formula>
    </cfRule>
  </conditionalFormatting>
  <dataValidations count="2">
    <dataValidation allowBlank="1" showInputMessage="1" showErrorMessage="1" error="This cell refers to the Grow Out model you chose on the &quot;Start Here&quot; page. You can't change the input. It needs to be consistent across all sheets in order for this financial model to function correctly." sqref="G26" xr:uid="{94D7FF85-4D68-854A-BE3C-A6B0C21088F6}"/>
    <dataValidation type="list" allowBlank="1" showInputMessage="1" showErrorMessage="1" sqref="F57:F63" xr:uid="{FBF416C7-EC0E-2D46-85D1-F36F10E47AF3}">
      <formula1>$J$57:$J$58</formula1>
    </dataValidation>
  </dataValidations>
  <hyperlinks>
    <hyperlink ref="D73" location="'Sample farm systems'!A1" display="Click here to go to the Sample Farm Arrays page" xr:uid="{05968764-CF6B-084C-94AB-640B349B659F}"/>
  </hyperlinks>
  <pageMargins left="0.7" right="0.7" top="0.75" bottom="0.75" header="0.3" footer="0.3"/>
  <pageSetup orientation="portrait"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BEE94D-41CD-0748-B425-1678CD043026}">
          <x14:formula1>
            <xm:f>'1. Business model'!$E$115:$E$117</xm:f>
          </x14:formula1>
          <xm:sqref>D39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23E3D-6035-6B4A-A4F8-E001F0A7FA48}">
  <sheetPr>
    <tabColor theme="6" tint="-0.249977111117893"/>
    <pageSetUpPr fitToPage="1"/>
  </sheetPr>
  <dimension ref="A2:AK314"/>
  <sheetViews>
    <sheetView topLeftCell="A236" workbookViewId="0">
      <selection activeCell="E246" sqref="E246:N246"/>
    </sheetView>
  </sheetViews>
  <sheetFormatPr baseColWidth="10" defaultColWidth="10.6640625" defaultRowHeight="16"/>
  <cols>
    <col min="1" max="1" width="7" style="77" customWidth="1"/>
    <col min="2" max="2" width="53" style="418" customWidth="1"/>
    <col min="3" max="3" width="17.1640625" style="77" customWidth="1"/>
    <col min="4" max="4" width="16.6640625" style="77" customWidth="1"/>
    <col min="5" max="5" width="20.83203125" style="77" customWidth="1"/>
    <col min="6" max="6" width="13.6640625" style="77" customWidth="1"/>
    <col min="7" max="7" width="15.83203125" style="77" customWidth="1"/>
    <col min="8" max="8" width="11.6640625" style="77" customWidth="1"/>
    <col min="9" max="9" width="12.83203125" style="77" customWidth="1"/>
    <col min="10" max="10" width="10.6640625" style="77" customWidth="1"/>
    <col min="11" max="11" width="12.83203125" style="77" customWidth="1"/>
    <col min="12" max="14" width="9.1640625" style="77" customWidth="1"/>
    <col min="15" max="15" width="10.6640625" style="77"/>
    <col min="16" max="16" width="13.6640625" style="77" hidden="1" customWidth="1"/>
    <col min="17" max="17" width="13.83203125" style="77" customWidth="1"/>
    <col min="18" max="16384" width="10.6640625" style="77"/>
  </cols>
  <sheetData>
    <row r="2" spans="1:9" s="95" customFormat="1" ht="32" customHeight="1">
      <c r="A2" s="416" t="s">
        <v>675</v>
      </c>
      <c r="C2" s="417"/>
      <c r="D2" s="417"/>
      <c r="E2" s="417"/>
      <c r="F2" s="417"/>
    </row>
    <row r="16" spans="1:9" ht="18">
      <c r="I16" s="419"/>
    </row>
    <row r="17" spans="15:21">
      <c r="O17" s="79"/>
    </row>
    <row r="18" spans="15:21">
      <c r="O18" s="79"/>
    </row>
    <row r="19" spans="15:21">
      <c r="O19" s="79"/>
    </row>
    <row r="20" spans="15:21">
      <c r="O20" s="79"/>
    </row>
    <row r="21" spans="15:21">
      <c r="O21" s="79"/>
    </row>
    <row r="22" spans="15:21">
      <c r="O22" s="81"/>
      <c r="P22" s="83"/>
      <c r="Q22" s="83"/>
      <c r="R22" s="83"/>
      <c r="S22" s="83"/>
    </row>
    <row r="23" spans="15:21">
      <c r="O23" s="81"/>
      <c r="P23" s="83"/>
      <c r="Q23" s="83"/>
      <c r="R23" s="83"/>
      <c r="S23" s="83"/>
      <c r="T23" s="84"/>
      <c r="U23" s="84"/>
    </row>
    <row r="24" spans="15:21">
      <c r="O24" s="420"/>
      <c r="P24" s="420"/>
      <c r="Q24" s="420"/>
      <c r="R24" s="420"/>
      <c r="S24" s="420"/>
      <c r="T24" s="84"/>
      <c r="U24" s="84"/>
    </row>
    <row r="25" spans="15:21">
      <c r="O25" s="420"/>
      <c r="P25" s="420"/>
      <c r="Q25" s="420"/>
      <c r="R25" s="420"/>
      <c r="S25" s="420"/>
      <c r="T25" s="84"/>
      <c r="U25" s="84"/>
    </row>
    <row r="26" spans="15:21">
      <c r="O26" s="420"/>
      <c r="P26" s="420"/>
      <c r="Q26" s="420"/>
      <c r="R26" s="420"/>
      <c r="S26" s="420"/>
      <c r="T26" s="84"/>
      <c r="U26" s="84"/>
    </row>
    <row r="27" spans="15:21">
      <c r="O27" s="83"/>
      <c r="P27" s="83"/>
      <c r="Q27" s="83"/>
      <c r="R27" s="83"/>
      <c r="S27" s="83"/>
      <c r="T27" s="84"/>
      <c r="U27" s="84"/>
    </row>
    <row r="28" spans="15:21">
      <c r="O28" s="83"/>
      <c r="P28" s="83"/>
      <c r="Q28" s="83"/>
      <c r="R28" s="83"/>
      <c r="S28" s="83"/>
      <c r="T28" s="84"/>
      <c r="U28" s="84"/>
    </row>
    <row r="29" spans="15:21">
      <c r="O29" s="83"/>
      <c r="P29" s="83"/>
      <c r="Q29" s="83"/>
      <c r="R29" s="83"/>
      <c r="S29" s="83"/>
      <c r="T29" s="84"/>
      <c r="U29" s="84"/>
    </row>
    <row r="30" spans="15:21">
      <c r="O30" s="83"/>
      <c r="P30" s="83"/>
      <c r="Q30" s="83"/>
      <c r="R30" s="83"/>
      <c r="S30" s="83"/>
      <c r="T30" s="84"/>
      <c r="U30" s="84"/>
    </row>
    <row r="31" spans="15:21">
      <c r="O31" s="83"/>
      <c r="P31" s="83"/>
      <c r="Q31" s="83"/>
      <c r="R31" s="83"/>
      <c r="S31" s="83"/>
      <c r="T31" s="84"/>
      <c r="U31" s="84"/>
    </row>
    <row r="32" spans="15:21">
      <c r="O32" s="83"/>
      <c r="P32" s="83"/>
      <c r="Q32" s="83"/>
      <c r="R32" s="83"/>
      <c r="S32" s="83"/>
      <c r="T32" s="84"/>
      <c r="U32" s="84"/>
    </row>
    <row r="33" spans="2:21">
      <c r="O33" s="83"/>
      <c r="P33" s="83"/>
      <c r="Q33" s="83"/>
      <c r="R33" s="83"/>
      <c r="S33" s="83"/>
      <c r="T33" s="84"/>
      <c r="U33" s="84"/>
    </row>
    <row r="34" spans="2:21">
      <c r="O34" s="420"/>
      <c r="P34" s="420"/>
      <c r="Q34" s="420"/>
      <c r="R34" s="420"/>
      <c r="S34" s="420"/>
      <c r="T34" s="84"/>
      <c r="U34" s="84"/>
    </row>
    <row r="35" spans="2:21">
      <c r="O35" s="81"/>
      <c r="P35" s="83"/>
      <c r="Q35" s="83"/>
      <c r="R35" s="83"/>
      <c r="S35" s="83"/>
      <c r="T35" s="84"/>
      <c r="U35" s="84"/>
    </row>
    <row r="36" spans="2:21">
      <c r="O36" s="81"/>
      <c r="P36" s="83"/>
      <c r="Q36" s="83"/>
      <c r="R36" s="83"/>
      <c r="S36" s="83"/>
    </row>
    <row r="37" spans="2:21">
      <c r="O37" s="79"/>
    </row>
    <row r="38" spans="2:21">
      <c r="O38" s="79"/>
    </row>
    <row r="39" spans="2:21">
      <c r="O39" s="79"/>
    </row>
    <row r="40" spans="2:21" ht="17" thickBot="1">
      <c r="O40" s="79"/>
    </row>
    <row r="41" spans="2:21" ht="23">
      <c r="B41" s="991" t="s">
        <v>34</v>
      </c>
      <c r="C41" s="992"/>
      <c r="D41" s="992"/>
      <c r="E41" s="992"/>
      <c r="F41" s="992"/>
      <c r="G41" s="992"/>
      <c r="H41" s="992"/>
      <c r="I41" s="992"/>
      <c r="J41" s="992"/>
      <c r="K41" s="992"/>
      <c r="L41" s="992"/>
      <c r="M41" s="992"/>
      <c r="N41" s="993"/>
    </row>
    <row r="42" spans="2:21" ht="20" customHeight="1">
      <c r="B42" s="89"/>
      <c r="C42" s="421"/>
      <c r="D42" s="421"/>
      <c r="E42" s="421"/>
      <c r="F42" s="421"/>
      <c r="G42" s="421"/>
      <c r="H42" s="421"/>
      <c r="I42" s="421"/>
      <c r="J42" s="421"/>
      <c r="K42" s="421"/>
      <c r="L42" s="421"/>
      <c r="M42" s="421"/>
      <c r="N42" s="422"/>
    </row>
    <row r="43" spans="2:21" ht="83" customHeight="1">
      <c r="B43" s="89"/>
      <c r="C43" s="421"/>
      <c r="D43" s="421" t="s">
        <v>5</v>
      </c>
      <c r="E43" s="423" t="str">
        <f>'1. Business model'!F29</f>
        <v>None</v>
      </c>
      <c r="F43" s="421"/>
      <c r="G43" s="421"/>
      <c r="H43" s="421"/>
      <c r="I43" s="421"/>
      <c r="J43" s="421" t="s">
        <v>6</v>
      </c>
      <c r="K43" s="423" t="str">
        <f>'1. Business model'!F31</f>
        <v>None</v>
      </c>
      <c r="L43" s="421"/>
      <c r="M43" s="421"/>
      <c r="N43" s="422"/>
      <c r="O43" s="97"/>
      <c r="P43" s="97"/>
    </row>
    <row r="44" spans="2:21" ht="26" customHeight="1">
      <c r="B44" s="89"/>
      <c r="C44" s="421"/>
      <c r="D44" s="421"/>
      <c r="E44" s="421"/>
      <c r="F44" s="421"/>
      <c r="G44" s="421"/>
      <c r="H44" s="421"/>
      <c r="I44" s="421"/>
      <c r="J44" s="421"/>
      <c r="K44" s="421"/>
      <c r="L44" s="421"/>
      <c r="M44" s="421"/>
      <c r="N44" s="422"/>
      <c r="O44" s="97"/>
      <c r="P44" s="97"/>
    </row>
    <row r="45" spans="2:21" ht="140" customHeight="1">
      <c r="B45" s="89"/>
      <c r="C45" s="421"/>
      <c r="D45" s="421" t="s">
        <v>308</v>
      </c>
      <c r="E45" s="423" t="str">
        <f>'1. Business model'!F35</f>
        <v>None</v>
      </c>
      <c r="F45" s="421"/>
      <c r="G45" s="421"/>
      <c r="H45" s="421"/>
      <c r="I45" s="421"/>
      <c r="J45" s="421" t="s">
        <v>36</v>
      </c>
      <c r="K45" s="423" t="str">
        <f>'1. Business model'!F39</f>
        <v xml:space="preserve">None </v>
      </c>
      <c r="L45" s="421"/>
      <c r="M45" s="421"/>
      <c r="N45" s="422"/>
      <c r="O45" s="97"/>
      <c r="P45" s="97"/>
    </row>
    <row r="46" spans="2:21" ht="20" customHeight="1">
      <c r="B46" s="89"/>
      <c r="C46" s="421"/>
      <c r="D46" s="421"/>
      <c r="E46" s="421"/>
      <c r="F46" s="421"/>
      <c r="G46" s="421"/>
      <c r="H46" s="421"/>
      <c r="I46" s="421"/>
      <c r="J46" s="421"/>
      <c r="K46" s="421"/>
      <c r="L46" s="421"/>
      <c r="M46" s="421"/>
      <c r="N46" s="422"/>
      <c r="O46" s="97"/>
      <c r="P46" s="97"/>
    </row>
    <row r="47" spans="2:21" ht="100" customHeight="1">
      <c r="B47" s="89"/>
      <c r="C47" s="421"/>
      <c r="D47" s="421" t="s">
        <v>309</v>
      </c>
      <c r="E47" s="424">
        <f>'2(a). Start up nursery '!D36*'2(a). Start up nursery '!H36</f>
        <v>0</v>
      </c>
      <c r="F47" s="421"/>
      <c r="G47" s="421"/>
      <c r="H47" s="421"/>
      <c r="I47" s="421"/>
      <c r="J47" s="421" t="s">
        <v>37</v>
      </c>
      <c r="K47" s="423" t="str">
        <f>'1. Business model'!F41</f>
        <v xml:space="preserve">None </v>
      </c>
      <c r="L47" s="421"/>
      <c r="M47" s="421"/>
      <c r="N47" s="422"/>
      <c r="O47" s="97"/>
      <c r="P47" s="97"/>
    </row>
    <row r="48" spans="2:21" ht="27" customHeight="1">
      <c r="B48" s="89"/>
      <c r="C48" s="421"/>
      <c r="D48" s="421"/>
      <c r="E48" s="421"/>
      <c r="F48" s="421"/>
      <c r="G48" s="421"/>
      <c r="H48" s="421"/>
      <c r="I48" s="421"/>
      <c r="J48" s="421"/>
      <c r="K48" s="421"/>
      <c r="L48" s="421"/>
      <c r="M48" s="421"/>
      <c r="N48" s="422"/>
      <c r="O48" s="97"/>
      <c r="P48" s="97"/>
    </row>
    <row r="49" spans="1:18" ht="37" customHeight="1">
      <c r="B49" s="89"/>
      <c r="C49" s="421"/>
      <c r="D49" s="421"/>
      <c r="E49" s="421"/>
      <c r="F49" s="421"/>
      <c r="G49" s="421"/>
      <c r="H49" s="421"/>
      <c r="I49" s="421"/>
      <c r="J49" s="421" t="s">
        <v>310</v>
      </c>
      <c r="K49" s="424">
        <f>'2(b). Start up farm'!G37</f>
        <v>0</v>
      </c>
      <c r="L49" s="421"/>
      <c r="M49" s="421"/>
      <c r="N49" s="422"/>
    </row>
    <row r="50" spans="1:18" ht="19" customHeight="1" thickBot="1">
      <c r="B50" s="425"/>
      <c r="C50" s="426"/>
      <c r="D50" s="426"/>
      <c r="E50" s="426"/>
      <c r="F50" s="426"/>
      <c r="G50" s="426"/>
      <c r="H50" s="426"/>
      <c r="I50" s="426"/>
      <c r="J50" s="426"/>
      <c r="K50" s="426"/>
      <c r="L50" s="426"/>
      <c r="M50" s="426"/>
      <c r="N50" s="427"/>
    </row>
    <row r="51" spans="1:18">
      <c r="O51" s="79"/>
    </row>
    <row r="52" spans="1:18">
      <c r="O52" s="79"/>
    </row>
    <row r="53" spans="1:18" ht="17" thickBot="1">
      <c r="O53" s="79"/>
    </row>
    <row r="54" spans="1:18" ht="39" customHeight="1">
      <c r="B54" s="991" t="s">
        <v>311</v>
      </c>
      <c r="C54" s="992"/>
      <c r="D54" s="992"/>
      <c r="E54" s="992"/>
      <c r="F54" s="992"/>
      <c r="G54" s="992"/>
      <c r="H54" s="992"/>
      <c r="I54" s="992"/>
      <c r="J54" s="992"/>
      <c r="K54" s="992"/>
      <c r="L54" s="992"/>
      <c r="M54" s="992"/>
      <c r="N54" s="993"/>
      <c r="P54" s="79"/>
      <c r="Q54" s="79"/>
      <c r="R54" s="79"/>
    </row>
    <row r="55" spans="1:18" ht="20" customHeight="1">
      <c r="B55" s="89"/>
      <c r="C55" s="421"/>
      <c r="D55" s="421"/>
      <c r="E55" s="421"/>
      <c r="F55" s="421"/>
      <c r="G55" s="421"/>
      <c r="H55" s="421"/>
      <c r="I55" s="421"/>
      <c r="J55" s="421"/>
      <c r="K55" s="421"/>
      <c r="L55" s="421"/>
      <c r="M55" s="421"/>
      <c r="N55" s="422"/>
    </row>
    <row r="56" spans="1:18" ht="41" customHeight="1">
      <c r="B56" s="89"/>
      <c r="C56" s="421"/>
      <c r="D56" s="421" t="s">
        <v>712</v>
      </c>
      <c r="E56" s="415"/>
      <c r="F56" s="1037" t="s">
        <v>713</v>
      </c>
      <c r="G56" s="1038"/>
      <c r="H56" s="1038"/>
      <c r="I56" s="1038"/>
      <c r="J56" s="1039"/>
      <c r="K56" s="415"/>
      <c r="L56" s="421"/>
      <c r="M56" s="421"/>
      <c r="N56" s="422"/>
      <c r="P56" s="83"/>
    </row>
    <row r="57" spans="1:18" ht="40" customHeight="1">
      <c r="B57" s="89"/>
      <c r="C57" s="421"/>
      <c r="D57" s="421"/>
      <c r="E57" s="421"/>
      <c r="F57" s="421"/>
      <c r="G57" s="421"/>
      <c r="H57" s="421"/>
      <c r="I57" s="421"/>
      <c r="J57" s="421" t="s">
        <v>714</v>
      </c>
      <c r="K57" s="415"/>
      <c r="L57" s="421"/>
      <c r="M57" s="421"/>
      <c r="N57" s="422"/>
      <c r="P57" s="83"/>
    </row>
    <row r="58" spans="1:18" ht="17" customHeight="1">
      <c r="B58" s="89"/>
      <c r="C58" s="421"/>
      <c r="D58" s="421"/>
      <c r="E58" s="421"/>
      <c r="F58" s="421"/>
      <c r="G58" s="421"/>
      <c r="H58" s="421"/>
      <c r="I58" s="421"/>
      <c r="J58" s="421"/>
      <c r="K58" s="421"/>
      <c r="L58" s="421"/>
      <c r="M58" s="421"/>
      <c r="N58" s="422"/>
    </row>
    <row r="59" spans="1:18" ht="38" customHeight="1" thickBot="1">
      <c r="B59" s="425"/>
      <c r="C59" s="426"/>
      <c r="D59" s="426"/>
      <c r="E59" s="426"/>
      <c r="F59" s="426"/>
      <c r="G59" s="426"/>
      <c r="H59" s="426"/>
      <c r="I59" s="426"/>
      <c r="J59" s="426"/>
      <c r="K59" s="426"/>
      <c r="L59" s="426"/>
      <c r="M59" s="426"/>
      <c r="N59" s="427"/>
    </row>
    <row r="60" spans="1:18">
      <c r="B60" s="428"/>
    </row>
    <row r="61" spans="1:18">
      <c r="B61" s="428"/>
    </row>
    <row r="62" spans="1:18" s="78" customFormat="1" ht="27" customHeight="1">
      <c r="A62" s="103"/>
      <c r="B62" s="1006" t="s">
        <v>312</v>
      </c>
      <c r="C62" s="1006"/>
      <c r="D62" s="1006"/>
      <c r="E62" s="1006"/>
      <c r="F62" s="1006"/>
      <c r="G62" s="1006"/>
      <c r="H62" s="1006"/>
      <c r="I62" s="1006"/>
      <c r="J62" s="429"/>
      <c r="K62" s="429"/>
      <c r="L62" s="429"/>
      <c r="M62" s="429"/>
      <c r="N62" s="429"/>
    </row>
    <row r="63" spans="1:18" s="95" customFormat="1" ht="13" customHeight="1">
      <c r="D63" s="417"/>
      <c r="E63" s="417"/>
      <c r="F63" s="417"/>
    </row>
    <row r="64" spans="1:18" ht="17" thickBot="1">
      <c r="B64" s="428"/>
    </row>
    <row r="65" spans="2:20" ht="28" customHeight="1">
      <c r="B65" s="928"/>
      <c r="C65" s="1030" t="s">
        <v>709</v>
      </c>
      <c r="D65" s="1031"/>
      <c r="E65" s="1031"/>
      <c r="F65" s="1032"/>
      <c r="G65" s="1030" t="s">
        <v>314</v>
      </c>
      <c r="H65" s="1031"/>
      <c r="I65" s="1031"/>
      <c r="J65" s="1032"/>
      <c r="K65" s="1030" t="s">
        <v>315</v>
      </c>
      <c r="L65" s="1031"/>
      <c r="M65" s="1031"/>
      <c r="N65" s="1032"/>
      <c r="O65" s="79"/>
      <c r="P65" s="170"/>
      <c r="Q65" s="79"/>
      <c r="R65" s="79"/>
    </row>
    <row r="66" spans="2:20" ht="25" customHeight="1" thickBot="1">
      <c r="B66" s="929"/>
      <c r="C66" s="891" t="s">
        <v>936</v>
      </c>
      <c r="D66" s="892" t="s">
        <v>865</v>
      </c>
      <c r="E66" s="892" t="s">
        <v>935</v>
      </c>
      <c r="F66" s="893" t="s">
        <v>937</v>
      </c>
      <c r="G66" s="891" t="s">
        <v>25</v>
      </c>
      <c r="H66" s="892" t="s">
        <v>26</v>
      </c>
      <c r="I66" s="892" t="s">
        <v>27</v>
      </c>
      <c r="J66" s="893" t="s">
        <v>28</v>
      </c>
      <c r="K66" s="891" t="s">
        <v>25</v>
      </c>
      <c r="L66" s="892" t="s">
        <v>26</v>
      </c>
      <c r="M66" s="892" t="s">
        <v>27</v>
      </c>
      <c r="N66" s="893" t="s">
        <v>28</v>
      </c>
      <c r="O66" s="83"/>
    </row>
    <row r="67" spans="2:20" ht="24" customHeight="1">
      <c r="B67" s="169" t="s">
        <v>678</v>
      </c>
      <c r="C67" s="181"/>
      <c r="D67" s="182"/>
      <c r="E67" s="183"/>
      <c r="F67" s="184"/>
      <c r="G67" s="181"/>
      <c r="H67" s="182"/>
      <c r="I67" s="183"/>
      <c r="J67" s="184"/>
      <c r="K67" s="181"/>
      <c r="L67" s="182"/>
      <c r="M67" s="183"/>
      <c r="N67" s="430"/>
      <c r="O67" s="83"/>
    </row>
    <row r="68" spans="2:20" ht="24" customHeight="1">
      <c r="B68" s="169" t="s">
        <v>679</v>
      </c>
      <c r="C68" s="9"/>
      <c r="D68" s="11"/>
      <c r="E68" s="179"/>
      <c r="F68" s="180"/>
      <c r="G68" s="9"/>
      <c r="H68" s="11"/>
      <c r="I68" s="179"/>
      <c r="J68" s="180"/>
      <c r="K68" s="9"/>
      <c r="L68" s="11"/>
      <c r="M68" s="179"/>
      <c r="N68" s="431"/>
    </row>
    <row r="69" spans="2:20" ht="24" customHeight="1">
      <c r="B69" s="169" t="s">
        <v>316</v>
      </c>
      <c r="C69" s="13"/>
      <c r="D69" s="14"/>
      <c r="E69" s="179"/>
      <c r="F69" s="180"/>
      <c r="G69" s="13"/>
      <c r="H69" s="14"/>
      <c r="I69" s="937"/>
      <c r="J69" s="937"/>
      <c r="K69" s="936"/>
      <c r="L69" s="937"/>
      <c r="M69" s="937"/>
      <c r="N69" s="940"/>
    </row>
    <row r="70" spans="2:20" ht="24" customHeight="1">
      <c r="B70" s="169" t="s">
        <v>317</v>
      </c>
      <c r="C70" s="13"/>
      <c r="D70" s="14"/>
      <c r="E70" s="179"/>
      <c r="F70" s="180"/>
      <c r="G70" s="13"/>
      <c r="H70" s="14"/>
      <c r="I70" s="937"/>
      <c r="J70" s="937"/>
      <c r="K70" s="936"/>
      <c r="L70" s="937"/>
      <c r="M70" s="937"/>
      <c r="N70" s="940"/>
      <c r="O70" s="79"/>
      <c r="P70" s="432"/>
      <c r="Q70" s="432"/>
      <c r="R70" s="432"/>
      <c r="T70" s="79"/>
    </row>
    <row r="71" spans="2:20" ht="24" customHeight="1">
      <c r="B71" s="169" t="s">
        <v>318</v>
      </c>
      <c r="C71" s="185">
        <f t="shared" ref="C71:N71" si="0">C67*$E56</f>
        <v>0</v>
      </c>
      <c r="D71" s="186">
        <f t="shared" si="0"/>
        <v>0</v>
      </c>
      <c r="E71" s="186">
        <f t="shared" si="0"/>
        <v>0</v>
      </c>
      <c r="F71" s="187">
        <f t="shared" si="0"/>
        <v>0</v>
      </c>
      <c r="G71" s="185">
        <f t="shared" si="0"/>
        <v>0</v>
      </c>
      <c r="H71" s="186">
        <f t="shared" si="0"/>
        <v>0</v>
      </c>
      <c r="I71" s="186">
        <f t="shared" si="0"/>
        <v>0</v>
      </c>
      <c r="J71" s="187">
        <f t="shared" si="0"/>
        <v>0</v>
      </c>
      <c r="K71" s="185">
        <f t="shared" si="0"/>
        <v>0</v>
      </c>
      <c r="L71" s="186">
        <f t="shared" si="0"/>
        <v>0</v>
      </c>
      <c r="M71" s="186">
        <f t="shared" si="0"/>
        <v>0</v>
      </c>
      <c r="N71" s="187">
        <f t="shared" si="0"/>
        <v>0</v>
      </c>
    </row>
    <row r="72" spans="2:20" ht="24" customHeight="1">
      <c r="B72" s="169" t="s">
        <v>319</v>
      </c>
      <c r="C72" s="185">
        <f t="shared" ref="C72:N72" si="1">C68*$K56</f>
        <v>0</v>
      </c>
      <c r="D72" s="186">
        <f t="shared" si="1"/>
        <v>0</v>
      </c>
      <c r="E72" s="186">
        <f t="shared" si="1"/>
        <v>0</v>
      </c>
      <c r="F72" s="187">
        <f t="shared" si="1"/>
        <v>0</v>
      </c>
      <c r="G72" s="185">
        <f t="shared" si="1"/>
        <v>0</v>
      </c>
      <c r="H72" s="186">
        <f t="shared" si="1"/>
        <v>0</v>
      </c>
      <c r="I72" s="186">
        <f t="shared" si="1"/>
        <v>0</v>
      </c>
      <c r="J72" s="187">
        <f t="shared" si="1"/>
        <v>0</v>
      </c>
      <c r="K72" s="185">
        <f t="shared" si="1"/>
        <v>0</v>
      </c>
      <c r="L72" s="186">
        <f t="shared" si="1"/>
        <v>0</v>
      </c>
      <c r="M72" s="186">
        <f t="shared" si="1"/>
        <v>0</v>
      </c>
      <c r="N72" s="187">
        <f t="shared" si="1"/>
        <v>0</v>
      </c>
    </row>
    <row r="73" spans="2:20" ht="24" customHeight="1">
      <c r="B73" s="169" t="s">
        <v>320</v>
      </c>
      <c r="C73" s="185">
        <f>'2(a). Start up nursery '!$D426</f>
        <v>0</v>
      </c>
      <c r="D73" s="186"/>
      <c r="E73" s="186"/>
      <c r="F73" s="187"/>
      <c r="G73" s="185">
        <f>C73</f>
        <v>0</v>
      </c>
      <c r="H73" s="186"/>
      <c r="I73" s="186"/>
      <c r="J73" s="187"/>
      <c r="K73" s="185">
        <f>G73</f>
        <v>0</v>
      </c>
      <c r="L73" s="186"/>
      <c r="M73" s="186"/>
      <c r="N73" s="187"/>
    </row>
    <row r="74" spans="2:20" ht="24" customHeight="1">
      <c r="B74" s="169" t="s">
        <v>321</v>
      </c>
      <c r="C74" s="185">
        <f>'2(a). Start up nursery '!$D425/4</f>
        <v>0</v>
      </c>
      <c r="D74" s="186">
        <f>'2(a). Start up nursery '!$D425/4</f>
        <v>0</v>
      </c>
      <c r="E74" s="186">
        <f>'2(a). Start up nursery '!$D425/4</f>
        <v>0</v>
      </c>
      <c r="F74" s="187">
        <f>'2(a). Start up nursery '!$D425/4</f>
        <v>0</v>
      </c>
      <c r="G74" s="185">
        <f>'2(a). Start up nursery '!$D425/4</f>
        <v>0</v>
      </c>
      <c r="H74" s="186">
        <f>'2(a). Start up nursery '!$D425/4</f>
        <v>0</v>
      </c>
      <c r="I74" s="186">
        <f>'2(a). Start up nursery '!$D425/4</f>
        <v>0</v>
      </c>
      <c r="J74" s="187">
        <f>'2(a). Start up nursery '!$D425/4</f>
        <v>0</v>
      </c>
      <c r="K74" s="185">
        <f>'2(a). Start up nursery '!$D425/4</f>
        <v>0</v>
      </c>
      <c r="L74" s="186">
        <f>'2(a). Start up nursery '!$D425/4</f>
        <v>0</v>
      </c>
      <c r="M74" s="186">
        <f>'2(a). Start up nursery '!$D425/4</f>
        <v>0</v>
      </c>
      <c r="N74" s="187">
        <f>'2(a). Start up nursery '!$D425/4</f>
        <v>0</v>
      </c>
    </row>
    <row r="75" spans="2:20" ht="24" customHeight="1">
      <c r="B75" s="467" t="s">
        <v>322</v>
      </c>
      <c r="C75" s="13"/>
      <c r="D75" s="14"/>
      <c r="E75" s="179"/>
      <c r="F75" s="180"/>
      <c r="G75" s="13"/>
      <c r="H75" s="14"/>
      <c r="I75" s="937"/>
      <c r="J75" s="937"/>
      <c r="K75" s="936"/>
      <c r="L75" s="937"/>
      <c r="M75" s="937"/>
      <c r="N75" s="940"/>
      <c r="O75" s="79"/>
      <c r="P75" s="432"/>
      <c r="Q75" s="432"/>
      <c r="R75" s="432"/>
      <c r="T75" s="79"/>
    </row>
    <row r="76" spans="2:20" ht="24" customHeight="1">
      <c r="B76" s="467" t="s">
        <v>323</v>
      </c>
      <c r="C76" s="13"/>
      <c r="D76" s="14"/>
      <c r="E76" s="179"/>
      <c r="F76" s="180"/>
      <c r="G76" s="13"/>
      <c r="H76" s="14"/>
      <c r="I76" s="937"/>
      <c r="J76" s="937"/>
      <c r="K76" s="936"/>
      <c r="L76" s="937"/>
      <c r="M76" s="937"/>
      <c r="N76" s="940"/>
      <c r="O76" s="79"/>
      <c r="P76" s="432"/>
      <c r="Q76" s="432"/>
      <c r="R76" s="432"/>
      <c r="T76" s="79"/>
    </row>
    <row r="77" spans="2:20" ht="24" customHeight="1" thickBot="1">
      <c r="B77" s="468" t="s">
        <v>324</v>
      </c>
      <c r="C77" s="17"/>
      <c r="D77" s="18"/>
      <c r="E77" s="939"/>
      <c r="F77" s="939"/>
      <c r="G77" s="17"/>
      <c r="H77" s="18"/>
      <c r="I77" s="939"/>
      <c r="J77" s="939"/>
      <c r="K77" s="938"/>
      <c r="L77" s="939"/>
      <c r="M77" s="939"/>
      <c r="N77" s="941"/>
      <c r="O77" s="79"/>
      <c r="P77" s="432"/>
      <c r="Q77" s="79"/>
      <c r="R77" s="79"/>
      <c r="T77" s="79"/>
    </row>
    <row r="78" spans="2:20" ht="24" customHeight="1">
      <c r="B78" s="433"/>
      <c r="C78" s="79"/>
      <c r="D78" s="79"/>
      <c r="E78" s="79"/>
      <c r="F78" s="79"/>
      <c r="G78" s="79"/>
      <c r="H78" s="79"/>
      <c r="I78" s="79"/>
      <c r="J78" s="79"/>
      <c r="K78" s="79"/>
      <c r="L78" s="79"/>
      <c r="M78" s="79"/>
      <c r="N78" s="79"/>
      <c r="O78" s="79"/>
      <c r="Q78" s="79"/>
      <c r="R78" s="79"/>
      <c r="T78" s="79"/>
    </row>
    <row r="79" spans="2:20" ht="22" customHeight="1">
      <c r="B79" s="434" t="s">
        <v>325</v>
      </c>
      <c r="C79" s="435">
        <f t="shared" ref="C79:N79" si="2">SUM(C69:C77)</f>
        <v>0</v>
      </c>
      <c r="D79" s="435">
        <f t="shared" si="2"/>
        <v>0</v>
      </c>
      <c r="E79" s="435">
        <f t="shared" si="2"/>
        <v>0</v>
      </c>
      <c r="F79" s="435">
        <f t="shared" si="2"/>
        <v>0</v>
      </c>
      <c r="G79" s="435">
        <f t="shared" si="2"/>
        <v>0</v>
      </c>
      <c r="H79" s="435">
        <f t="shared" si="2"/>
        <v>0</v>
      </c>
      <c r="I79" s="435">
        <f t="shared" si="2"/>
        <v>0</v>
      </c>
      <c r="J79" s="435">
        <f t="shared" si="2"/>
        <v>0</v>
      </c>
      <c r="K79" s="435">
        <f t="shared" si="2"/>
        <v>0</v>
      </c>
      <c r="L79" s="435">
        <f t="shared" si="2"/>
        <v>0</v>
      </c>
      <c r="M79" s="435">
        <f t="shared" si="2"/>
        <v>0</v>
      </c>
      <c r="N79" s="435">
        <f t="shared" si="2"/>
        <v>0</v>
      </c>
      <c r="O79" s="79"/>
      <c r="P79" s="432"/>
      <c r="Q79" s="79"/>
      <c r="R79" s="79"/>
    </row>
    <row r="80" spans="2:20" ht="23" customHeight="1">
      <c r="B80" s="436" t="s">
        <v>326</v>
      </c>
      <c r="C80" s="171">
        <f t="shared" ref="C80:N80" si="3">C79-C74</f>
        <v>0</v>
      </c>
      <c r="D80" s="171">
        <f t="shared" si="3"/>
        <v>0</v>
      </c>
      <c r="E80" s="171">
        <f t="shared" si="3"/>
        <v>0</v>
      </c>
      <c r="F80" s="171">
        <f t="shared" si="3"/>
        <v>0</v>
      </c>
      <c r="G80" s="171">
        <f t="shared" si="3"/>
        <v>0</v>
      </c>
      <c r="H80" s="171">
        <f t="shared" si="3"/>
        <v>0</v>
      </c>
      <c r="I80" s="171">
        <f t="shared" si="3"/>
        <v>0</v>
      </c>
      <c r="J80" s="171">
        <f t="shared" si="3"/>
        <v>0</v>
      </c>
      <c r="K80" s="171">
        <f t="shared" si="3"/>
        <v>0</v>
      </c>
      <c r="L80" s="171">
        <f t="shared" si="3"/>
        <v>0</v>
      </c>
      <c r="M80" s="171">
        <f t="shared" si="3"/>
        <v>0</v>
      </c>
      <c r="N80" s="171">
        <f t="shared" si="3"/>
        <v>0</v>
      </c>
      <c r="O80" s="79"/>
      <c r="P80" s="172"/>
      <c r="Q80" s="79"/>
      <c r="R80" s="79"/>
    </row>
    <row r="81" spans="1:18" ht="24" customHeight="1">
      <c r="B81" s="437" t="s">
        <v>327</v>
      </c>
      <c r="C81" s="171">
        <f t="shared" ref="C81:N81" si="4">C80-C71</f>
        <v>0</v>
      </c>
      <c r="D81" s="171">
        <f t="shared" si="4"/>
        <v>0</v>
      </c>
      <c r="E81" s="171">
        <f t="shared" si="4"/>
        <v>0</v>
      </c>
      <c r="F81" s="171">
        <f t="shared" si="4"/>
        <v>0</v>
      </c>
      <c r="G81" s="171">
        <f t="shared" si="4"/>
        <v>0</v>
      </c>
      <c r="H81" s="171">
        <f t="shared" si="4"/>
        <v>0</v>
      </c>
      <c r="I81" s="171">
        <f t="shared" si="4"/>
        <v>0</v>
      </c>
      <c r="J81" s="171">
        <f t="shared" si="4"/>
        <v>0</v>
      </c>
      <c r="K81" s="171">
        <f t="shared" si="4"/>
        <v>0</v>
      </c>
      <c r="L81" s="171">
        <f t="shared" si="4"/>
        <v>0</v>
      </c>
      <c r="M81" s="171">
        <f t="shared" si="4"/>
        <v>0</v>
      </c>
      <c r="N81" s="171">
        <f t="shared" si="4"/>
        <v>0</v>
      </c>
      <c r="O81" s="79"/>
      <c r="P81" s="172"/>
      <c r="Q81" s="79"/>
      <c r="R81" s="79"/>
    </row>
    <row r="82" spans="1:18">
      <c r="B82" s="428"/>
    </row>
    <row r="83" spans="1:18">
      <c r="B83" s="428"/>
    </row>
    <row r="84" spans="1:18">
      <c r="B84" s="428"/>
    </row>
    <row r="87" spans="1:18" s="78" customFormat="1" ht="27" customHeight="1">
      <c r="A87" s="103"/>
      <c r="B87" s="1006" t="s">
        <v>866</v>
      </c>
      <c r="C87" s="1006"/>
      <c r="D87" s="1006"/>
      <c r="E87" s="1006"/>
      <c r="F87" s="1006"/>
      <c r="G87" s="1006"/>
      <c r="H87" s="1006"/>
      <c r="I87" s="1006"/>
      <c r="J87" s="429"/>
      <c r="K87" s="429"/>
      <c r="L87" s="429"/>
      <c r="M87" s="429"/>
      <c r="N87" s="429"/>
    </row>
    <row r="88" spans="1:18" s="95" customFormat="1" ht="13" customHeight="1">
      <c r="D88" s="417"/>
      <c r="E88" s="417"/>
      <c r="F88" s="417"/>
    </row>
    <row r="89" spans="1:18" ht="24" customHeight="1">
      <c r="B89" s="1044" t="s">
        <v>328</v>
      </c>
      <c r="C89" s="1045"/>
      <c r="D89" s="1046"/>
      <c r="E89" s="79"/>
      <c r="F89" s="79"/>
      <c r="G89" s="79"/>
      <c r="H89" s="79"/>
      <c r="I89" s="79"/>
      <c r="J89" s="79"/>
      <c r="K89" s="79"/>
      <c r="L89" s="79"/>
      <c r="M89" s="79"/>
      <c r="N89" s="79"/>
      <c r="O89" s="79"/>
      <c r="P89" s="79"/>
      <c r="Q89" s="79"/>
      <c r="R89" s="79"/>
    </row>
    <row r="90" spans="1:18" ht="24" customHeight="1">
      <c r="B90" s="1014" t="s">
        <v>329</v>
      </c>
      <c r="C90" s="1015"/>
      <c r="D90" s="1043"/>
      <c r="E90" s="79"/>
      <c r="F90" s="79"/>
      <c r="G90" s="79"/>
      <c r="H90" s="79"/>
      <c r="I90" s="79"/>
      <c r="J90" s="79"/>
      <c r="K90" s="79"/>
      <c r="L90" s="79"/>
      <c r="M90" s="79"/>
      <c r="N90" s="79"/>
      <c r="O90" s="79"/>
      <c r="P90" s="79"/>
      <c r="Q90" s="79"/>
      <c r="R90" s="79"/>
    </row>
    <row r="91" spans="1:18" ht="40" customHeight="1">
      <c r="B91" s="1040" t="s">
        <v>952</v>
      </c>
      <c r="C91" s="1041"/>
      <c r="D91" s="1042"/>
      <c r="E91" s="444"/>
      <c r="F91" s="83"/>
      <c r="M91" s="79"/>
      <c r="N91" s="79"/>
      <c r="O91" s="79"/>
      <c r="P91" s="79"/>
      <c r="Q91" s="79"/>
      <c r="R91" s="79"/>
    </row>
    <row r="92" spans="1:18" ht="24" customHeight="1" thickBot="1">
      <c r="B92" s="445"/>
      <c r="C92" s="444"/>
      <c r="D92" s="444"/>
      <c r="E92" s="444"/>
      <c r="M92" s="79"/>
      <c r="N92" s="79"/>
      <c r="O92" s="79"/>
      <c r="P92" s="79"/>
      <c r="Q92" s="79"/>
      <c r="R92" s="79"/>
    </row>
    <row r="93" spans="1:18" ht="28" customHeight="1">
      <c r="B93" s="928"/>
      <c r="C93" s="1030" t="s">
        <v>313</v>
      </c>
      <c r="D93" s="1031"/>
      <c r="E93" s="1031"/>
      <c r="F93" s="1032"/>
      <c r="G93" s="1030" t="s">
        <v>314</v>
      </c>
      <c r="H93" s="1031"/>
      <c r="I93" s="1031"/>
      <c r="J93" s="1032"/>
      <c r="K93" s="1030" t="s">
        <v>315</v>
      </c>
      <c r="L93" s="1031"/>
      <c r="M93" s="1031"/>
      <c r="N93" s="1032"/>
      <c r="O93" s="79"/>
      <c r="P93" s="170"/>
      <c r="Q93" s="79"/>
      <c r="R93" s="79"/>
    </row>
    <row r="94" spans="1:18" ht="25" customHeight="1" thickBot="1">
      <c r="B94" s="929"/>
      <c r="C94" s="891" t="s">
        <v>936</v>
      </c>
      <c r="D94" s="892" t="s">
        <v>865</v>
      </c>
      <c r="E94" s="892" t="s">
        <v>935</v>
      </c>
      <c r="F94" s="893" t="s">
        <v>937</v>
      </c>
      <c r="G94" s="891" t="s">
        <v>25</v>
      </c>
      <c r="H94" s="892" t="s">
        <v>26</v>
      </c>
      <c r="I94" s="892" t="s">
        <v>27</v>
      </c>
      <c r="J94" s="893" t="s">
        <v>28</v>
      </c>
      <c r="K94" s="891" t="s">
        <v>25</v>
      </c>
      <c r="L94" s="892" t="s">
        <v>26</v>
      </c>
      <c r="M94" s="892" t="s">
        <v>27</v>
      </c>
      <c r="N94" s="893" t="s">
        <v>28</v>
      </c>
      <c r="O94" s="83"/>
    </row>
    <row r="95" spans="1:18" ht="40" customHeight="1">
      <c r="B95" s="835" t="s">
        <v>950</v>
      </c>
      <c r="C95" s="188">
        <f>IF($K$43="none",0,'2(b). Start up farm'!H64)</f>
        <v>0</v>
      </c>
      <c r="D95" s="189"/>
      <c r="E95" s="189"/>
      <c r="F95" s="190"/>
      <c r="G95" s="738">
        <f>C95</f>
        <v>0</v>
      </c>
      <c r="H95" s="189"/>
      <c r="I95" s="189"/>
      <c r="J95" s="190"/>
      <c r="K95" s="738">
        <f>G95</f>
        <v>0</v>
      </c>
      <c r="L95" s="189"/>
      <c r="M95" s="189"/>
      <c r="N95" s="190"/>
      <c r="O95" s="83"/>
      <c r="Q95" s="79"/>
    </row>
    <row r="96" spans="1:18" ht="24" customHeight="1">
      <c r="B96" s="169" t="s">
        <v>949</v>
      </c>
      <c r="C96" s="831">
        <f>'2(b). Start up farm'!H65</f>
        <v>0</v>
      </c>
      <c r="D96" s="832"/>
      <c r="E96" s="832"/>
      <c r="F96" s="833"/>
      <c r="G96" s="834">
        <f>'2(b). Start up farm'!H65</f>
        <v>0</v>
      </c>
      <c r="H96" s="832"/>
      <c r="I96" s="832"/>
      <c r="J96" s="833"/>
      <c r="K96" s="834">
        <f>'2(b). Start up farm'!H65+'2(b). Start up farm'!H66</f>
        <v>0</v>
      </c>
      <c r="L96" s="832"/>
      <c r="M96" s="832"/>
      <c r="N96" s="833"/>
      <c r="O96" s="83"/>
      <c r="Q96" s="79"/>
    </row>
    <row r="97" spans="1:18" ht="24" customHeight="1">
      <c r="B97" s="836" t="s">
        <v>330</v>
      </c>
      <c r="C97" s="9"/>
      <c r="D97" s="11"/>
      <c r="E97" s="179"/>
      <c r="F97" s="180"/>
      <c r="G97" s="9"/>
      <c r="H97" s="11"/>
      <c r="I97" s="179"/>
      <c r="J97" s="180"/>
      <c r="K97" s="9"/>
      <c r="L97" s="11"/>
      <c r="M97" s="179"/>
      <c r="N97" s="180"/>
      <c r="O97" s="83"/>
      <c r="Q97" s="79"/>
      <c r="R97" s="79"/>
    </row>
    <row r="98" spans="1:18" ht="24" customHeight="1" thickBot="1">
      <c r="B98" s="837" t="s">
        <v>331</v>
      </c>
      <c r="C98" s="191"/>
      <c r="D98" s="192"/>
      <c r="E98" s="193"/>
      <c r="F98" s="194"/>
      <c r="G98" s="191"/>
      <c r="H98" s="192"/>
      <c r="I98" s="193"/>
      <c r="J98" s="194"/>
      <c r="K98" s="191"/>
      <c r="L98" s="192"/>
      <c r="M98" s="193"/>
      <c r="N98" s="194"/>
      <c r="O98" s="83"/>
      <c r="Q98" s="79"/>
      <c r="R98" s="79"/>
    </row>
    <row r="99" spans="1:18" ht="15" customHeight="1">
      <c r="B99" s="446"/>
      <c r="C99" s="79"/>
      <c r="D99" s="79"/>
      <c r="E99" s="79"/>
      <c r="F99" s="79"/>
      <c r="G99" s="79"/>
      <c r="H99" s="79"/>
      <c r="I99" s="79"/>
      <c r="J99" s="79"/>
      <c r="K99" s="79"/>
      <c r="L99" s="79"/>
      <c r="M99" s="79"/>
      <c r="N99" s="79"/>
      <c r="O99" s="79"/>
      <c r="P99" s="79"/>
      <c r="Q99" s="79"/>
      <c r="R99" s="79"/>
    </row>
    <row r="100" spans="1:18" ht="24" customHeight="1">
      <c r="B100" s="434" t="s">
        <v>332</v>
      </c>
      <c r="C100" s="171">
        <f t="shared" ref="C100:N100" si="5">SUM(C95:C98)</f>
        <v>0</v>
      </c>
      <c r="D100" s="171">
        <f t="shared" si="5"/>
        <v>0</v>
      </c>
      <c r="E100" s="171">
        <f t="shared" si="5"/>
        <v>0</v>
      </c>
      <c r="F100" s="171">
        <f t="shared" si="5"/>
        <v>0</v>
      </c>
      <c r="G100" s="171">
        <f t="shared" si="5"/>
        <v>0</v>
      </c>
      <c r="H100" s="171">
        <f t="shared" si="5"/>
        <v>0</v>
      </c>
      <c r="I100" s="171">
        <f t="shared" si="5"/>
        <v>0</v>
      </c>
      <c r="J100" s="171">
        <f t="shared" si="5"/>
        <v>0</v>
      </c>
      <c r="K100" s="171">
        <f t="shared" si="5"/>
        <v>0</v>
      </c>
      <c r="L100" s="171">
        <f t="shared" si="5"/>
        <v>0</v>
      </c>
      <c r="M100" s="171">
        <f t="shared" si="5"/>
        <v>0</v>
      </c>
      <c r="N100" s="171">
        <f t="shared" si="5"/>
        <v>0</v>
      </c>
      <c r="O100" s="79"/>
      <c r="P100" s="172"/>
      <c r="Q100" s="79"/>
      <c r="R100" s="79"/>
    </row>
    <row r="101" spans="1:18" ht="24" customHeight="1">
      <c r="B101" s="436" t="s">
        <v>333</v>
      </c>
      <c r="C101" s="171">
        <v>0</v>
      </c>
      <c r="D101" s="171">
        <v>0</v>
      </c>
      <c r="E101" s="171">
        <v>0</v>
      </c>
      <c r="F101" s="171">
        <v>0</v>
      </c>
      <c r="G101" s="171">
        <v>0</v>
      </c>
      <c r="H101" s="171">
        <v>0</v>
      </c>
      <c r="I101" s="171">
        <v>0</v>
      </c>
      <c r="J101" s="171">
        <v>0</v>
      </c>
      <c r="K101" s="171">
        <v>0</v>
      </c>
      <c r="L101" s="171">
        <v>0</v>
      </c>
      <c r="M101" s="171">
        <v>0</v>
      </c>
      <c r="N101" s="171">
        <v>0</v>
      </c>
      <c r="O101" s="79"/>
      <c r="P101" s="79"/>
      <c r="Q101" s="79"/>
      <c r="R101" s="79"/>
    </row>
    <row r="102" spans="1:18" ht="24" customHeight="1">
      <c r="B102" s="437" t="s">
        <v>951</v>
      </c>
      <c r="C102" s="447">
        <f>C100-C95</f>
        <v>0</v>
      </c>
      <c r="D102" s="447">
        <f t="shared" ref="D102:N102" si="6">D100-D95</f>
        <v>0</v>
      </c>
      <c r="E102" s="447">
        <f t="shared" si="6"/>
        <v>0</v>
      </c>
      <c r="F102" s="447">
        <f t="shared" si="6"/>
        <v>0</v>
      </c>
      <c r="G102" s="447">
        <f t="shared" si="6"/>
        <v>0</v>
      </c>
      <c r="H102" s="447">
        <f t="shared" si="6"/>
        <v>0</v>
      </c>
      <c r="I102" s="447">
        <f t="shared" si="6"/>
        <v>0</v>
      </c>
      <c r="J102" s="447">
        <f t="shared" si="6"/>
        <v>0</v>
      </c>
      <c r="K102" s="447">
        <f t="shared" si="6"/>
        <v>0</v>
      </c>
      <c r="L102" s="447">
        <f t="shared" si="6"/>
        <v>0</v>
      </c>
      <c r="M102" s="447">
        <f t="shared" si="6"/>
        <v>0</v>
      </c>
      <c r="N102" s="447">
        <f t="shared" si="6"/>
        <v>0</v>
      </c>
      <c r="O102" s="79"/>
      <c r="P102" s="79"/>
      <c r="Q102" s="79"/>
      <c r="R102" s="79"/>
    </row>
    <row r="104" spans="1:18" s="78" customFormat="1" ht="27" customHeight="1">
      <c r="A104" s="103"/>
      <c r="B104" s="1006" t="s">
        <v>334</v>
      </c>
      <c r="C104" s="1006"/>
      <c r="D104" s="1006"/>
      <c r="E104" s="1006"/>
      <c r="F104" s="1006"/>
      <c r="G104" s="1006"/>
      <c r="H104" s="1006"/>
      <c r="I104" s="1006"/>
      <c r="J104" s="429"/>
      <c r="K104" s="429"/>
      <c r="L104" s="429"/>
      <c r="M104" s="429"/>
      <c r="N104" s="429"/>
    </row>
    <row r="105" spans="1:18" s="95" customFormat="1" ht="21" customHeight="1">
      <c r="A105" s="417"/>
      <c r="B105" s="417"/>
      <c r="C105" s="417"/>
      <c r="D105" s="417"/>
      <c r="E105" s="417"/>
      <c r="F105" s="417"/>
    </row>
    <row r="106" spans="1:18" ht="24" customHeight="1">
      <c r="B106" s="438" t="s">
        <v>335</v>
      </c>
      <c r="C106" s="439"/>
      <c r="D106" s="448"/>
      <c r="E106" s="79"/>
      <c r="F106" s="79"/>
      <c r="G106" s="79"/>
      <c r="H106" s="79"/>
      <c r="I106" s="79"/>
      <c r="J106" s="79"/>
      <c r="K106" s="79"/>
      <c r="L106" s="79"/>
      <c r="M106" s="79"/>
      <c r="N106" s="79"/>
      <c r="O106" s="79"/>
      <c r="P106" s="79"/>
      <c r="Q106" s="79"/>
      <c r="R106" s="79"/>
    </row>
    <row r="107" spans="1:18" ht="24" customHeight="1">
      <c r="B107" s="60" t="s">
        <v>336</v>
      </c>
      <c r="C107" s="449"/>
      <c r="D107" s="450"/>
      <c r="E107" s="444"/>
      <c r="M107" s="79"/>
      <c r="N107" s="79"/>
      <c r="O107" s="79"/>
      <c r="P107" s="79"/>
      <c r="Q107" s="79"/>
      <c r="R107" s="79"/>
    </row>
    <row r="108" spans="1:18" ht="24" customHeight="1">
      <c r="B108" s="60" t="s">
        <v>337</v>
      </c>
      <c r="C108" s="449"/>
      <c r="D108" s="450"/>
      <c r="E108" s="444"/>
      <c r="F108" s="79"/>
      <c r="G108" s="79"/>
      <c r="H108" s="79"/>
      <c r="I108" s="79"/>
      <c r="J108" s="79"/>
      <c r="K108" s="79"/>
      <c r="L108" s="79"/>
      <c r="N108" s="79"/>
      <c r="O108" s="79"/>
      <c r="P108" s="79"/>
      <c r="Q108" s="79"/>
      <c r="R108" s="79"/>
    </row>
    <row r="109" spans="1:18" ht="24" customHeight="1">
      <c r="B109" s="441" t="s">
        <v>338</v>
      </c>
      <c r="C109" s="442"/>
      <c r="D109" s="451"/>
      <c r="E109" s="444"/>
      <c r="F109" s="452"/>
      <c r="G109" s="452"/>
      <c r="H109" s="452"/>
      <c r="I109" s="452"/>
      <c r="J109" s="452"/>
      <c r="K109" s="452"/>
      <c r="L109" s="452"/>
      <c r="N109" s="79"/>
      <c r="O109" s="79"/>
      <c r="P109" s="79"/>
      <c r="Q109" s="79"/>
      <c r="R109" s="79"/>
    </row>
    <row r="110" spans="1:18" ht="24" customHeight="1" thickBot="1">
      <c r="B110" s="445"/>
      <c r="C110" s="444"/>
      <c r="D110" s="444"/>
      <c r="E110" s="444"/>
      <c r="F110" s="452"/>
      <c r="G110" s="452"/>
      <c r="H110" s="452"/>
      <c r="I110" s="452"/>
      <c r="J110" s="452"/>
      <c r="K110" s="452"/>
      <c r="L110" s="452"/>
      <c r="N110" s="79"/>
      <c r="O110" s="79"/>
      <c r="P110" s="79"/>
      <c r="Q110" s="79"/>
      <c r="R110" s="79"/>
    </row>
    <row r="111" spans="1:18" ht="28" customHeight="1">
      <c r="B111" s="928"/>
      <c r="C111" s="1030" t="s">
        <v>313</v>
      </c>
      <c r="D111" s="1031"/>
      <c r="E111" s="1031"/>
      <c r="F111" s="1032"/>
      <c r="G111" s="1030" t="s">
        <v>314</v>
      </c>
      <c r="H111" s="1031"/>
      <c r="I111" s="1031"/>
      <c r="J111" s="1031"/>
      <c r="K111" s="1030" t="s">
        <v>315</v>
      </c>
      <c r="L111" s="1031"/>
      <c r="M111" s="1031"/>
      <c r="N111" s="1032"/>
      <c r="O111" s="79"/>
      <c r="P111" s="170"/>
      <c r="Q111" s="79"/>
      <c r="R111" s="79"/>
    </row>
    <row r="112" spans="1:18" ht="25" customHeight="1" thickBot="1">
      <c r="B112" s="929"/>
      <c r="C112" s="891" t="s">
        <v>936</v>
      </c>
      <c r="D112" s="892" t="s">
        <v>865</v>
      </c>
      <c r="E112" s="892" t="s">
        <v>935</v>
      </c>
      <c r="F112" s="893" t="s">
        <v>937</v>
      </c>
      <c r="G112" s="891" t="s">
        <v>25</v>
      </c>
      <c r="H112" s="892" t="s">
        <v>26</v>
      </c>
      <c r="I112" s="892" t="s">
        <v>27</v>
      </c>
      <c r="J112" s="892" t="s">
        <v>28</v>
      </c>
      <c r="K112" s="891" t="s">
        <v>25</v>
      </c>
      <c r="L112" s="892" t="s">
        <v>26</v>
      </c>
      <c r="M112" s="892" t="s">
        <v>27</v>
      </c>
      <c r="N112" s="893" t="s">
        <v>28</v>
      </c>
      <c r="O112" s="83"/>
    </row>
    <row r="113" spans="1:20" ht="24" customHeight="1" thickBot="1">
      <c r="B113" s="169" t="s">
        <v>678</v>
      </c>
      <c r="C113" s="181"/>
      <c r="D113" s="182"/>
      <c r="E113" s="182"/>
      <c r="F113" s="197"/>
      <c r="G113" s="181"/>
      <c r="H113" s="182"/>
      <c r="I113" s="182"/>
      <c r="J113" s="199"/>
      <c r="K113" s="9"/>
      <c r="L113" s="11"/>
      <c r="M113" s="11"/>
      <c r="N113" s="12"/>
    </row>
    <row r="114" spans="1:20" ht="24" customHeight="1">
      <c r="B114" s="169" t="s">
        <v>679</v>
      </c>
      <c r="C114" s="9"/>
      <c r="D114" s="11"/>
      <c r="E114" s="11"/>
      <c r="F114" s="12"/>
      <c r="G114" s="181"/>
      <c r="H114" s="11"/>
      <c r="I114" s="11"/>
      <c r="J114" s="200"/>
      <c r="K114" s="9"/>
      <c r="L114" s="11"/>
      <c r="M114" s="11"/>
      <c r="N114" s="12"/>
    </row>
    <row r="115" spans="1:20" ht="24" customHeight="1">
      <c r="B115" s="169" t="s">
        <v>339</v>
      </c>
      <c r="C115" s="13"/>
      <c r="D115" s="14"/>
      <c r="E115" s="14"/>
      <c r="F115" s="15"/>
      <c r="G115" s="13"/>
      <c r="H115" s="14"/>
      <c r="I115" s="14"/>
      <c r="J115" s="203"/>
      <c r="K115" s="13"/>
      <c r="L115" s="14"/>
      <c r="M115" s="14"/>
      <c r="N115" s="15"/>
      <c r="O115" s="79"/>
      <c r="P115" s="79"/>
      <c r="Q115" s="79"/>
      <c r="R115" s="79"/>
    </row>
    <row r="116" spans="1:20" ht="24" customHeight="1">
      <c r="B116" s="169" t="s">
        <v>340</v>
      </c>
      <c r="C116" s="185">
        <f>'2(b). Start up farm'!$I120/4</f>
        <v>0</v>
      </c>
      <c r="D116" s="186">
        <f>'2(b). Start up farm'!$I120/4</f>
        <v>0</v>
      </c>
      <c r="E116" s="186">
        <f>'2(b). Start up farm'!$I120/4</f>
        <v>0</v>
      </c>
      <c r="F116" s="187">
        <f>'2(b). Start up farm'!$I120/4</f>
        <v>0</v>
      </c>
      <c r="G116" s="185">
        <f>'2(b). Start up farm'!$I120/4*('2(b). Start up farm'!H35)</f>
        <v>0</v>
      </c>
      <c r="H116" s="186">
        <f>G116</f>
        <v>0</v>
      </c>
      <c r="I116" s="186">
        <f t="shared" ref="I116:J116" si="7">H116</f>
        <v>0</v>
      </c>
      <c r="J116" s="201">
        <f t="shared" si="7"/>
        <v>0</v>
      </c>
      <c r="K116" s="185">
        <f>F116*'2(b). Start up farm'!I35</f>
        <v>0</v>
      </c>
      <c r="L116" s="186">
        <f>K116</f>
        <v>0</v>
      </c>
      <c r="M116" s="186">
        <f t="shared" ref="M116:N116" si="8">L116</f>
        <v>0</v>
      </c>
      <c r="N116" s="187">
        <f t="shared" si="8"/>
        <v>0</v>
      </c>
      <c r="O116" s="79"/>
      <c r="P116" s="79"/>
      <c r="Q116" s="79"/>
      <c r="R116" s="79"/>
    </row>
    <row r="117" spans="1:20" ht="24" customHeight="1">
      <c r="B117" s="169" t="s">
        <v>318</v>
      </c>
      <c r="C117" s="185">
        <f t="shared" ref="C117:N117" si="9">C113*$E$56</f>
        <v>0</v>
      </c>
      <c r="D117" s="186">
        <f t="shared" si="9"/>
        <v>0</v>
      </c>
      <c r="E117" s="186">
        <f t="shared" si="9"/>
        <v>0</v>
      </c>
      <c r="F117" s="187">
        <f t="shared" si="9"/>
        <v>0</v>
      </c>
      <c r="G117" s="185">
        <f t="shared" si="9"/>
        <v>0</v>
      </c>
      <c r="H117" s="186">
        <f t="shared" si="9"/>
        <v>0</v>
      </c>
      <c r="I117" s="186">
        <f t="shared" si="9"/>
        <v>0</v>
      </c>
      <c r="J117" s="201">
        <f t="shared" si="9"/>
        <v>0</v>
      </c>
      <c r="K117" s="185">
        <f t="shared" si="9"/>
        <v>0</v>
      </c>
      <c r="L117" s="186">
        <f t="shared" si="9"/>
        <v>0</v>
      </c>
      <c r="M117" s="186">
        <f t="shared" si="9"/>
        <v>0</v>
      </c>
      <c r="N117" s="187">
        <f t="shared" si="9"/>
        <v>0</v>
      </c>
    </row>
    <row r="118" spans="1:20" ht="24" customHeight="1">
      <c r="B118" s="169" t="s">
        <v>319</v>
      </c>
      <c r="C118" s="185">
        <f t="shared" ref="C118:N118" si="10">C114*$K$57</f>
        <v>0</v>
      </c>
      <c r="D118" s="186">
        <f t="shared" si="10"/>
        <v>0</v>
      </c>
      <c r="E118" s="186">
        <f t="shared" si="10"/>
        <v>0</v>
      </c>
      <c r="F118" s="187">
        <f t="shared" si="10"/>
        <v>0</v>
      </c>
      <c r="G118" s="185">
        <f t="shared" si="10"/>
        <v>0</v>
      </c>
      <c r="H118" s="186">
        <f t="shared" si="10"/>
        <v>0</v>
      </c>
      <c r="I118" s="186">
        <f t="shared" si="10"/>
        <v>0</v>
      </c>
      <c r="J118" s="201">
        <f t="shared" si="10"/>
        <v>0</v>
      </c>
      <c r="K118" s="185">
        <f t="shared" si="10"/>
        <v>0</v>
      </c>
      <c r="L118" s="186">
        <f t="shared" si="10"/>
        <v>0</v>
      </c>
      <c r="M118" s="186">
        <f t="shared" si="10"/>
        <v>0</v>
      </c>
      <c r="N118" s="187">
        <f t="shared" si="10"/>
        <v>0</v>
      </c>
    </row>
    <row r="119" spans="1:20" ht="24" customHeight="1">
      <c r="B119" s="169" t="s">
        <v>341</v>
      </c>
      <c r="C119" s="13"/>
      <c r="D119" s="14"/>
      <c r="E119" s="8"/>
      <c r="F119" s="15"/>
      <c r="G119" s="13"/>
      <c r="H119" s="14"/>
      <c r="I119" s="8"/>
      <c r="J119" s="203"/>
      <c r="K119" s="13"/>
      <c r="L119" s="14"/>
      <c r="M119" s="8"/>
      <c r="N119" s="15"/>
      <c r="O119" s="79"/>
      <c r="P119" s="79"/>
      <c r="Q119" s="79"/>
      <c r="R119" s="79"/>
      <c r="T119" s="79"/>
    </row>
    <row r="120" spans="1:20" ht="24" customHeight="1">
      <c r="B120" s="467" t="s">
        <v>322</v>
      </c>
      <c r="C120" s="13"/>
      <c r="D120" s="14"/>
      <c r="E120" s="14"/>
      <c r="F120" s="15"/>
      <c r="G120" s="13"/>
      <c r="H120" s="14"/>
      <c r="I120" s="14"/>
      <c r="J120" s="203"/>
      <c r="K120" s="13"/>
      <c r="L120" s="14"/>
      <c r="M120" s="14"/>
      <c r="N120" s="15"/>
      <c r="O120" s="79"/>
      <c r="P120" s="79"/>
      <c r="Q120" s="432"/>
      <c r="R120" s="432"/>
      <c r="T120" s="79"/>
    </row>
    <row r="121" spans="1:20" ht="24" customHeight="1">
      <c r="B121" s="467" t="s">
        <v>323</v>
      </c>
      <c r="C121" s="13"/>
      <c r="D121" s="14"/>
      <c r="E121" s="14"/>
      <c r="F121" s="15"/>
      <c r="G121" s="13"/>
      <c r="H121" s="14"/>
      <c r="I121" s="14"/>
      <c r="J121" s="203"/>
      <c r="K121" s="13"/>
      <c r="L121" s="14"/>
      <c r="M121" s="14"/>
      <c r="N121" s="15"/>
      <c r="O121" s="79"/>
      <c r="P121" s="79"/>
      <c r="Q121" s="79"/>
      <c r="R121" s="79"/>
      <c r="T121" s="79"/>
    </row>
    <row r="122" spans="1:20" ht="24" customHeight="1" thickBot="1">
      <c r="B122" s="468" t="s">
        <v>324</v>
      </c>
      <c r="C122" s="17"/>
      <c r="D122" s="18"/>
      <c r="E122" s="18"/>
      <c r="F122" s="19"/>
      <c r="G122" s="17"/>
      <c r="H122" s="18"/>
      <c r="I122" s="18"/>
      <c r="J122" s="204"/>
      <c r="K122" s="17"/>
      <c r="L122" s="18"/>
      <c r="M122" s="18"/>
      <c r="N122" s="19"/>
      <c r="O122" s="79"/>
      <c r="P122" s="79"/>
      <c r="Q122" s="79"/>
      <c r="R122" s="79"/>
      <c r="T122" s="79"/>
    </row>
    <row r="123" spans="1:20" ht="15" customHeight="1">
      <c r="B123" s="446"/>
      <c r="C123" s="79"/>
      <c r="D123" s="79"/>
      <c r="E123" s="79"/>
      <c r="F123" s="79"/>
      <c r="G123" s="79"/>
      <c r="H123" s="79"/>
      <c r="I123" s="79"/>
      <c r="J123" s="79"/>
      <c r="K123" s="79"/>
      <c r="L123" s="79"/>
      <c r="M123" s="79"/>
      <c r="N123" s="79"/>
      <c r="O123" s="79"/>
      <c r="P123" s="79"/>
      <c r="Q123" s="79"/>
      <c r="R123" s="79"/>
    </row>
    <row r="124" spans="1:20" ht="24" customHeight="1">
      <c r="B124" s="434" t="s">
        <v>325</v>
      </c>
      <c r="C124" s="171">
        <f t="shared" ref="C124:N124" si="11">SUM(C115:C122)</f>
        <v>0</v>
      </c>
      <c r="D124" s="171">
        <f t="shared" si="11"/>
        <v>0</v>
      </c>
      <c r="E124" s="171">
        <f t="shared" si="11"/>
        <v>0</v>
      </c>
      <c r="F124" s="171">
        <f t="shared" si="11"/>
        <v>0</v>
      </c>
      <c r="G124" s="171">
        <f t="shared" si="11"/>
        <v>0</v>
      </c>
      <c r="H124" s="171">
        <f t="shared" si="11"/>
        <v>0</v>
      </c>
      <c r="I124" s="171">
        <f t="shared" si="11"/>
        <v>0</v>
      </c>
      <c r="J124" s="171">
        <f t="shared" si="11"/>
        <v>0</v>
      </c>
      <c r="K124" s="171">
        <f t="shared" si="11"/>
        <v>0</v>
      </c>
      <c r="L124" s="171">
        <f t="shared" si="11"/>
        <v>0</v>
      </c>
      <c r="M124" s="171">
        <f t="shared" si="11"/>
        <v>0</v>
      </c>
      <c r="N124" s="171">
        <f t="shared" si="11"/>
        <v>0</v>
      </c>
      <c r="O124" s="79"/>
      <c r="P124" s="172"/>
      <c r="Q124" s="79"/>
      <c r="R124" s="79"/>
    </row>
    <row r="125" spans="1:20" ht="24" customHeight="1">
      <c r="B125" s="436" t="s">
        <v>342</v>
      </c>
      <c r="C125" s="171">
        <f t="shared" ref="C125:N126" si="12">C124-C116</f>
        <v>0</v>
      </c>
      <c r="D125" s="171">
        <f t="shared" si="12"/>
        <v>0</v>
      </c>
      <c r="E125" s="171">
        <f t="shared" si="12"/>
        <v>0</v>
      </c>
      <c r="F125" s="171">
        <f t="shared" si="12"/>
        <v>0</v>
      </c>
      <c r="G125" s="171">
        <f t="shared" si="12"/>
        <v>0</v>
      </c>
      <c r="H125" s="171">
        <f t="shared" si="12"/>
        <v>0</v>
      </c>
      <c r="I125" s="171">
        <f t="shared" si="12"/>
        <v>0</v>
      </c>
      <c r="J125" s="171">
        <f t="shared" si="12"/>
        <v>0</v>
      </c>
      <c r="K125" s="171">
        <f t="shared" si="12"/>
        <v>0</v>
      </c>
      <c r="L125" s="171">
        <f t="shared" si="12"/>
        <v>0</v>
      </c>
      <c r="M125" s="171">
        <f t="shared" si="12"/>
        <v>0</v>
      </c>
      <c r="N125" s="171">
        <f t="shared" si="12"/>
        <v>0</v>
      </c>
      <c r="O125" s="79"/>
      <c r="P125" s="79"/>
      <c r="Q125" s="79"/>
      <c r="R125" s="79"/>
    </row>
    <row r="126" spans="1:20" ht="24" customHeight="1">
      <c r="B126" s="437" t="s">
        <v>343</v>
      </c>
      <c r="C126" s="171">
        <f t="shared" si="12"/>
        <v>0</v>
      </c>
      <c r="D126" s="171">
        <f t="shared" si="12"/>
        <v>0</v>
      </c>
      <c r="E126" s="171">
        <f t="shared" si="12"/>
        <v>0</v>
      </c>
      <c r="F126" s="171">
        <f t="shared" si="12"/>
        <v>0</v>
      </c>
      <c r="G126" s="171">
        <f t="shared" si="12"/>
        <v>0</v>
      </c>
      <c r="H126" s="171">
        <f t="shared" si="12"/>
        <v>0</v>
      </c>
      <c r="I126" s="171">
        <f t="shared" si="12"/>
        <v>0</v>
      </c>
      <c r="J126" s="171">
        <f t="shared" si="12"/>
        <v>0</v>
      </c>
      <c r="K126" s="171">
        <f t="shared" si="12"/>
        <v>0</v>
      </c>
      <c r="L126" s="171">
        <f t="shared" si="12"/>
        <v>0</v>
      </c>
      <c r="M126" s="171">
        <f t="shared" si="12"/>
        <v>0</v>
      </c>
      <c r="N126" s="171">
        <f t="shared" si="12"/>
        <v>0</v>
      </c>
      <c r="O126" s="79"/>
      <c r="P126" s="79"/>
      <c r="Q126" s="79"/>
      <c r="R126" s="79"/>
    </row>
    <row r="128" spans="1:20" s="78" customFormat="1" ht="27" customHeight="1">
      <c r="A128" s="103"/>
      <c r="B128" s="1006" t="s">
        <v>344</v>
      </c>
      <c r="C128" s="1006"/>
      <c r="D128" s="1006"/>
      <c r="E128" s="1006"/>
      <c r="F128" s="1006"/>
      <c r="G128" s="1006"/>
      <c r="H128" s="1006"/>
      <c r="I128" s="1006"/>
      <c r="J128" s="429"/>
      <c r="K128" s="429"/>
      <c r="L128" s="429"/>
      <c r="M128" s="429"/>
      <c r="N128" s="429"/>
    </row>
    <row r="129" spans="2:19" s="95" customFormat="1" ht="18" customHeight="1">
      <c r="C129" s="417"/>
      <c r="D129" s="417"/>
      <c r="E129" s="417"/>
      <c r="F129" s="417"/>
    </row>
    <row r="130" spans="2:19" ht="24" customHeight="1">
      <c r="B130" s="438" t="s">
        <v>335</v>
      </c>
      <c r="C130" s="439"/>
      <c r="D130" s="440"/>
      <c r="E130" s="79"/>
      <c r="F130" s="79"/>
      <c r="G130" s="79"/>
      <c r="H130" s="79"/>
      <c r="I130" s="79"/>
      <c r="J130" s="79"/>
      <c r="K130" s="79"/>
      <c r="L130" s="79"/>
      <c r="M130" s="79"/>
      <c r="N130" s="79"/>
      <c r="O130" s="79"/>
      <c r="P130" s="79"/>
      <c r="Q130" s="79"/>
      <c r="R130" s="79"/>
    </row>
    <row r="131" spans="2:19" ht="24" customHeight="1">
      <c r="B131" s="453" t="s">
        <v>345</v>
      </c>
      <c r="C131" s="454"/>
      <c r="D131" s="455"/>
      <c r="E131" s="456"/>
      <c r="H131" s="79"/>
      <c r="M131" s="79"/>
      <c r="N131" s="79"/>
      <c r="O131" s="79"/>
      <c r="P131" s="79"/>
      <c r="Q131" s="79"/>
      <c r="R131" s="79"/>
    </row>
    <row r="132" spans="2:19" ht="24" customHeight="1" thickBot="1">
      <c r="B132" s="444"/>
      <c r="C132" s="456"/>
      <c r="D132" s="456"/>
      <c r="E132" s="456"/>
      <c r="H132" s="79"/>
      <c r="M132" s="79"/>
      <c r="N132" s="79"/>
      <c r="O132" s="79"/>
      <c r="P132" s="79"/>
      <c r="Q132" s="79"/>
      <c r="R132" s="79"/>
    </row>
    <row r="133" spans="2:19" ht="28" customHeight="1">
      <c r="B133" s="928"/>
      <c r="C133" s="1030" t="s">
        <v>313</v>
      </c>
      <c r="D133" s="1031"/>
      <c r="E133" s="1031"/>
      <c r="F133" s="1032"/>
      <c r="G133" s="1030" t="s">
        <v>314</v>
      </c>
      <c r="H133" s="1031"/>
      <c r="I133" s="1031"/>
      <c r="J133" s="1032"/>
      <c r="K133" s="1030" t="s">
        <v>315</v>
      </c>
      <c r="L133" s="1031"/>
      <c r="M133" s="1031"/>
      <c r="N133" s="1032"/>
      <c r="O133" s="79"/>
      <c r="P133" s="170"/>
      <c r="Q133" s="79"/>
      <c r="R133" s="79"/>
    </row>
    <row r="134" spans="2:19" ht="25" customHeight="1" thickBot="1">
      <c r="B134" s="929"/>
      <c r="C134" s="891" t="s">
        <v>936</v>
      </c>
      <c r="D134" s="892" t="s">
        <v>865</v>
      </c>
      <c r="E134" s="892" t="s">
        <v>935</v>
      </c>
      <c r="F134" s="893" t="s">
        <v>937</v>
      </c>
      <c r="G134" s="891" t="s">
        <v>25</v>
      </c>
      <c r="H134" s="892" t="s">
        <v>26</v>
      </c>
      <c r="I134" s="892" t="s">
        <v>27</v>
      </c>
      <c r="J134" s="893" t="s">
        <v>28</v>
      </c>
      <c r="K134" s="891" t="s">
        <v>25</v>
      </c>
      <c r="L134" s="892" t="s">
        <v>26</v>
      </c>
      <c r="M134" s="892" t="s">
        <v>27</v>
      </c>
      <c r="N134" s="893" t="s">
        <v>28</v>
      </c>
      <c r="O134" s="83"/>
    </row>
    <row r="135" spans="2:19" ht="24" customHeight="1">
      <c r="B135" s="169" t="s">
        <v>678</v>
      </c>
      <c r="C135" s="181"/>
      <c r="D135" s="182"/>
      <c r="E135" s="182"/>
      <c r="F135" s="197"/>
      <c r="G135" s="181"/>
      <c r="H135" s="182"/>
      <c r="I135" s="182"/>
      <c r="J135" s="197"/>
      <c r="K135" s="10"/>
      <c r="L135" s="11"/>
      <c r="M135" s="11"/>
      <c r="N135" s="12"/>
      <c r="P135" s="170"/>
      <c r="Q135" s="79"/>
      <c r="R135" s="79"/>
    </row>
    <row r="136" spans="2:19" ht="24" customHeight="1">
      <c r="B136" s="169" t="s">
        <v>679</v>
      </c>
      <c r="C136" s="9"/>
      <c r="D136" s="11"/>
      <c r="E136" s="11"/>
      <c r="F136" s="12"/>
      <c r="G136" s="9"/>
      <c r="H136" s="11"/>
      <c r="I136" s="11"/>
      <c r="J136" s="12"/>
      <c r="K136" s="10"/>
      <c r="L136" s="11"/>
      <c r="M136" s="11"/>
      <c r="N136" s="12"/>
    </row>
    <row r="137" spans="2:19" ht="24" customHeight="1">
      <c r="B137" s="169" t="s">
        <v>318</v>
      </c>
      <c r="C137" s="185">
        <f t="shared" ref="C137:N137" si="13">C135*$E$56</f>
        <v>0</v>
      </c>
      <c r="D137" s="186">
        <f t="shared" si="13"/>
        <v>0</v>
      </c>
      <c r="E137" s="186">
        <f t="shared" si="13"/>
        <v>0</v>
      </c>
      <c r="F137" s="187">
        <f t="shared" si="13"/>
        <v>0</v>
      </c>
      <c r="G137" s="185">
        <f t="shared" si="13"/>
        <v>0</v>
      </c>
      <c r="H137" s="186">
        <f t="shared" si="13"/>
        <v>0</v>
      </c>
      <c r="I137" s="186">
        <f t="shared" si="13"/>
        <v>0</v>
      </c>
      <c r="J137" s="187">
        <f t="shared" si="13"/>
        <v>0</v>
      </c>
      <c r="K137" s="196">
        <f t="shared" si="13"/>
        <v>0</v>
      </c>
      <c r="L137" s="186">
        <f t="shared" si="13"/>
        <v>0</v>
      </c>
      <c r="M137" s="186">
        <f t="shared" si="13"/>
        <v>0</v>
      </c>
      <c r="N137" s="187">
        <f t="shared" si="13"/>
        <v>0</v>
      </c>
    </row>
    <row r="138" spans="2:19" ht="24" customHeight="1">
      <c r="B138" s="169" t="s">
        <v>319</v>
      </c>
      <c r="C138" s="185">
        <f t="shared" ref="C138:N138" si="14">C136*$K$57</f>
        <v>0</v>
      </c>
      <c r="D138" s="186">
        <f t="shared" si="14"/>
        <v>0</v>
      </c>
      <c r="E138" s="186">
        <f t="shared" si="14"/>
        <v>0</v>
      </c>
      <c r="F138" s="187">
        <f t="shared" si="14"/>
        <v>0</v>
      </c>
      <c r="G138" s="185">
        <f t="shared" si="14"/>
        <v>0</v>
      </c>
      <c r="H138" s="186">
        <f t="shared" si="14"/>
        <v>0</v>
      </c>
      <c r="I138" s="186">
        <f t="shared" si="14"/>
        <v>0</v>
      </c>
      <c r="J138" s="187">
        <f t="shared" si="14"/>
        <v>0</v>
      </c>
      <c r="K138" s="196">
        <f t="shared" si="14"/>
        <v>0</v>
      </c>
      <c r="L138" s="186">
        <f t="shared" si="14"/>
        <v>0</v>
      </c>
      <c r="M138" s="186">
        <f t="shared" si="14"/>
        <v>0</v>
      </c>
      <c r="N138" s="187">
        <f t="shared" si="14"/>
        <v>0</v>
      </c>
    </row>
    <row r="139" spans="2:19" ht="24" customHeight="1">
      <c r="B139" s="169" t="s">
        <v>346</v>
      </c>
      <c r="C139" s="185"/>
      <c r="D139" s="186">
        <f>'2(b). Start up farm'!I269</f>
        <v>0</v>
      </c>
      <c r="E139" s="186"/>
      <c r="F139" s="187"/>
      <c r="G139" s="185"/>
      <c r="H139" s="186">
        <f>D139</f>
        <v>0</v>
      </c>
      <c r="I139" s="186"/>
      <c r="J139" s="187"/>
      <c r="K139" s="196"/>
      <c r="L139" s="186">
        <f>H139</f>
        <v>0</v>
      </c>
      <c r="M139" s="186"/>
      <c r="N139" s="187"/>
      <c r="O139" s="79"/>
      <c r="P139" s="170"/>
      <c r="Q139" s="79"/>
      <c r="R139" s="79"/>
    </row>
    <row r="140" spans="2:19" ht="24" customHeight="1">
      <c r="B140" s="169" t="s">
        <v>347</v>
      </c>
      <c r="C140" s="185"/>
      <c r="D140" s="186">
        <f>'2(b). Start up farm'!I268</f>
        <v>0</v>
      </c>
      <c r="E140" s="186"/>
      <c r="F140" s="187"/>
      <c r="G140" s="185"/>
      <c r="H140" s="186">
        <f>D140</f>
        <v>0</v>
      </c>
      <c r="I140" s="186"/>
      <c r="J140" s="187"/>
      <c r="K140" s="196"/>
      <c r="L140" s="186">
        <f>H140</f>
        <v>0</v>
      </c>
      <c r="M140" s="186"/>
      <c r="N140" s="187"/>
      <c r="O140" s="79"/>
      <c r="P140" s="170"/>
      <c r="Q140" s="79"/>
      <c r="R140" s="79"/>
    </row>
    <row r="141" spans="2:19" ht="24.5" customHeight="1">
      <c r="B141" s="169" t="s">
        <v>341</v>
      </c>
      <c r="C141" s="13"/>
      <c r="D141" s="14"/>
      <c r="E141" s="8"/>
      <c r="F141" s="15"/>
      <c r="G141" s="13"/>
      <c r="H141" s="14"/>
      <c r="I141" s="8"/>
      <c r="J141" s="15"/>
      <c r="K141" s="16"/>
      <c r="L141" s="14"/>
      <c r="M141" s="8"/>
      <c r="N141" s="15"/>
      <c r="O141" s="79"/>
      <c r="P141" s="79"/>
      <c r="Q141" s="79"/>
      <c r="R141" s="79"/>
      <c r="S141" s="79"/>
    </row>
    <row r="142" spans="2:19" ht="24" customHeight="1">
      <c r="B142" s="467" t="s">
        <v>322</v>
      </c>
      <c r="C142" s="13"/>
      <c r="D142" s="14"/>
      <c r="E142" s="14"/>
      <c r="F142" s="15"/>
      <c r="G142" s="13"/>
      <c r="H142" s="14"/>
      <c r="I142" s="14"/>
      <c r="J142" s="15"/>
      <c r="K142" s="16"/>
      <c r="L142" s="14"/>
      <c r="M142" s="14"/>
      <c r="N142" s="15"/>
      <c r="O142" s="79"/>
      <c r="P142" s="79"/>
      <c r="Q142" s="79"/>
      <c r="R142" s="79"/>
      <c r="S142" s="79"/>
    </row>
    <row r="143" spans="2:19" ht="27.5" customHeight="1">
      <c r="B143" s="467" t="s">
        <v>323</v>
      </c>
      <c r="C143" s="13"/>
      <c r="D143" s="14"/>
      <c r="E143" s="14"/>
      <c r="F143" s="15"/>
      <c r="G143" s="13"/>
      <c r="H143" s="14"/>
      <c r="I143" s="14"/>
      <c r="J143" s="15"/>
      <c r="K143" s="16"/>
      <c r="L143" s="14"/>
      <c r="M143" s="14"/>
      <c r="N143" s="15"/>
      <c r="O143" s="79"/>
      <c r="P143" s="79"/>
      <c r="Q143" s="79"/>
      <c r="R143" s="79"/>
      <c r="S143" s="79"/>
    </row>
    <row r="144" spans="2:19" ht="24" customHeight="1" thickBot="1">
      <c r="B144" s="469" t="s">
        <v>324</v>
      </c>
      <c r="C144" s="17"/>
      <c r="D144" s="18"/>
      <c r="E144" s="18"/>
      <c r="F144" s="19"/>
      <c r="G144" s="17"/>
      <c r="H144" s="18"/>
      <c r="I144" s="18"/>
      <c r="J144" s="19"/>
      <c r="K144" s="17"/>
      <c r="L144" s="18"/>
      <c r="M144" s="18"/>
      <c r="N144" s="19"/>
      <c r="P144" s="79"/>
      <c r="Q144" s="79"/>
      <c r="R144" s="79"/>
      <c r="S144" s="79"/>
    </row>
    <row r="145" spans="1:18" ht="15" customHeight="1">
      <c r="B145" s="446"/>
      <c r="C145" s="79"/>
      <c r="D145" s="79"/>
      <c r="E145" s="79"/>
      <c r="F145" s="79"/>
      <c r="G145" s="79"/>
      <c r="H145" s="79"/>
      <c r="I145" s="79"/>
      <c r="J145" s="79"/>
      <c r="K145" s="79"/>
      <c r="L145" s="79"/>
      <c r="M145" s="79"/>
      <c r="N145" s="79"/>
      <c r="O145" s="79"/>
      <c r="P145" s="79"/>
      <c r="Q145" s="79"/>
      <c r="R145" s="79"/>
    </row>
    <row r="146" spans="1:18" ht="24" customHeight="1">
      <c r="B146" s="434" t="s">
        <v>325</v>
      </c>
      <c r="C146" s="171">
        <f t="shared" ref="C146:N146" si="15">SUM(C137:C144)</f>
        <v>0</v>
      </c>
      <c r="D146" s="171">
        <f t="shared" si="15"/>
        <v>0</v>
      </c>
      <c r="E146" s="171">
        <f t="shared" si="15"/>
        <v>0</v>
      </c>
      <c r="F146" s="171">
        <f t="shared" si="15"/>
        <v>0</v>
      </c>
      <c r="G146" s="171">
        <f t="shared" si="15"/>
        <v>0</v>
      </c>
      <c r="H146" s="171">
        <f t="shared" si="15"/>
        <v>0</v>
      </c>
      <c r="I146" s="171">
        <f t="shared" si="15"/>
        <v>0</v>
      </c>
      <c r="J146" s="171">
        <f t="shared" si="15"/>
        <v>0</v>
      </c>
      <c r="K146" s="171">
        <f t="shared" si="15"/>
        <v>0</v>
      </c>
      <c r="L146" s="171">
        <f t="shared" si="15"/>
        <v>0</v>
      </c>
      <c r="M146" s="171">
        <f t="shared" si="15"/>
        <v>0</v>
      </c>
      <c r="N146" s="171">
        <f t="shared" si="15"/>
        <v>0</v>
      </c>
      <c r="O146" s="79"/>
      <c r="P146" s="172"/>
      <c r="Q146" s="79"/>
      <c r="R146" s="79"/>
    </row>
    <row r="147" spans="1:18" ht="24" customHeight="1">
      <c r="B147" s="436" t="s">
        <v>342</v>
      </c>
      <c r="C147" s="171">
        <f t="shared" ref="C147:N147" si="16">C146</f>
        <v>0</v>
      </c>
      <c r="D147" s="171">
        <f t="shared" si="16"/>
        <v>0</v>
      </c>
      <c r="E147" s="171">
        <f t="shared" si="16"/>
        <v>0</v>
      </c>
      <c r="F147" s="171">
        <f t="shared" si="16"/>
        <v>0</v>
      </c>
      <c r="G147" s="171">
        <f t="shared" si="16"/>
        <v>0</v>
      </c>
      <c r="H147" s="171">
        <f t="shared" si="16"/>
        <v>0</v>
      </c>
      <c r="I147" s="171">
        <f t="shared" si="16"/>
        <v>0</v>
      </c>
      <c r="J147" s="171">
        <f t="shared" si="16"/>
        <v>0</v>
      </c>
      <c r="K147" s="171">
        <f t="shared" si="16"/>
        <v>0</v>
      </c>
      <c r="L147" s="171">
        <f t="shared" si="16"/>
        <v>0</v>
      </c>
      <c r="M147" s="171">
        <f t="shared" si="16"/>
        <v>0</v>
      </c>
      <c r="N147" s="171">
        <f t="shared" si="16"/>
        <v>0</v>
      </c>
      <c r="O147" s="79"/>
      <c r="P147" s="79"/>
      <c r="Q147" s="79"/>
      <c r="R147" s="79"/>
    </row>
    <row r="148" spans="1:18" ht="24" customHeight="1">
      <c r="B148" s="437" t="s">
        <v>343</v>
      </c>
      <c r="C148" s="171">
        <f t="shared" ref="C148:N148" si="17">C147-C137</f>
        <v>0</v>
      </c>
      <c r="D148" s="171">
        <f t="shared" si="17"/>
        <v>0</v>
      </c>
      <c r="E148" s="171">
        <f t="shared" si="17"/>
        <v>0</v>
      </c>
      <c r="F148" s="171">
        <f t="shared" si="17"/>
        <v>0</v>
      </c>
      <c r="G148" s="171">
        <f t="shared" si="17"/>
        <v>0</v>
      </c>
      <c r="H148" s="171">
        <f t="shared" si="17"/>
        <v>0</v>
      </c>
      <c r="I148" s="171">
        <f t="shared" si="17"/>
        <v>0</v>
      </c>
      <c r="J148" s="171">
        <f t="shared" si="17"/>
        <v>0</v>
      </c>
      <c r="K148" s="171">
        <f t="shared" si="17"/>
        <v>0</v>
      </c>
      <c r="L148" s="171">
        <f t="shared" si="17"/>
        <v>0</v>
      </c>
      <c r="M148" s="171">
        <f t="shared" si="17"/>
        <v>0</v>
      </c>
      <c r="N148" s="171">
        <f t="shared" si="17"/>
        <v>0</v>
      </c>
      <c r="O148" s="79"/>
      <c r="P148" s="79"/>
      <c r="Q148" s="79"/>
      <c r="R148" s="79"/>
    </row>
    <row r="149" spans="1:18" ht="24" customHeight="1"/>
    <row r="150" spans="1:18" s="78" customFormat="1" ht="27" customHeight="1">
      <c r="A150" s="103"/>
      <c r="B150" s="1006" t="s">
        <v>348</v>
      </c>
      <c r="C150" s="1006"/>
      <c r="D150" s="1006"/>
      <c r="E150" s="1006"/>
      <c r="F150" s="1006"/>
      <c r="G150" s="1006"/>
      <c r="H150" s="1006"/>
      <c r="I150" s="1006"/>
      <c r="J150" s="429"/>
      <c r="K150" s="429"/>
      <c r="L150" s="429"/>
      <c r="M150" s="429"/>
      <c r="N150" s="429"/>
    </row>
    <row r="151" spans="1:18" s="95" customFormat="1" ht="20" customHeight="1">
      <c r="B151" s="417"/>
      <c r="C151" s="417"/>
      <c r="D151" s="417"/>
      <c r="E151" s="417"/>
      <c r="F151" s="417"/>
    </row>
    <row r="152" spans="1:18" ht="24" customHeight="1">
      <c r="B152" s="976" t="s">
        <v>335</v>
      </c>
      <c r="C152" s="977"/>
      <c r="D152" s="978"/>
      <c r="E152" s="79"/>
      <c r="F152" s="79"/>
      <c r="G152" s="79"/>
      <c r="H152" s="79"/>
      <c r="I152" s="79"/>
      <c r="J152" s="79"/>
      <c r="K152" s="79"/>
      <c r="L152" s="79"/>
      <c r="M152" s="79"/>
      <c r="N152" s="79"/>
      <c r="O152" s="79"/>
      <c r="P152" s="79"/>
      <c r="Q152" s="79"/>
      <c r="R152" s="79"/>
    </row>
    <row r="153" spans="1:18" ht="35" customHeight="1">
      <c r="B153" s="1040" t="s">
        <v>349</v>
      </c>
      <c r="C153" s="1041"/>
      <c r="D153" s="1042"/>
      <c r="E153" s="444"/>
      <c r="F153" s="79"/>
      <c r="G153" s="79"/>
      <c r="H153" s="79"/>
      <c r="I153" s="79"/>
      <c r="J153" s="79"/>
      <c r="K153" s="79"/>
      <c r="L153" s="79"/>
      <c r="M153" s="79"/>
      <c r="N153" s="79"/>
      <c r="O153" s="79"/>
      <c r="P153" s="79"/>
      <c r="Q153" s="79"/>
      <c r="R153" s="79"/>
    </row>
    <row r="154" spans="1:18" ht="24" customHeight="1" thickBot="1">
      <c r="B154" s="445"/>
      <c r="C154" s="444"/>
      <c r="D154" s="444"/>
      <c r="E154" s="444"/>
      <c r="F154" s="79"/>
      <c r="G154" s="79"/>
      <c r="H154" s="79"/>
      <c r="I154" s="79"/>
      <c r="J154" s="79"/>
      <c r="K154" s="79"/>
      <c r="L154" s="79"/>
      <c r="M154" s="79"/>
      <c r="N154" s="79"/>
      <c r="O154" s="79"/>
      <c r="P154" s="79"/>
      <c r="Q154" s="79"/>
      <c r="R154" s="79"/>
    </row>
    <row r="155" spans="1:18" ht="28" customHeight="1">
      <c r="B155" s="928"/>
      <c r="C155" s="1030" t="s">
        <v>313</v>
      </c>
      <c r="D155" s="1031"/>
      <c r="E155" s="1031"/>
      <c r="F155" s="1032"/>
      <c r="G155" s="1030" t="s">
        <v>314</v>
      </c>
      <c r="H155" s="1031"/>
      <c r="I155" s="1031"/>
      <c r="J155" s="1032"/>
      <c r="K155" s="1030" t="s">
        <v>315</v>
      </c>
      <c r="L155" s="1031"/>
      <c r="M155" s="1031"/>
      <c r="N155" s="1032"/>
      <c r="O155" s="79"/>
      <c r="P155" s="170"/>
      <c r="Q155" s="79"/>
      <c r="R155" s="79"/>
    </row>
    <row r="156" spans="1:18" ht="25" customHeight="1" thickBot="1">
      <c r="B156" s="929"/>
      <c r="C156" s="891" t="s">
        <v>936</v>
      </c>
      <c r="D156" s="892" t="s">
        <v>865</v>
      </c>
      <c r="E156" s="892" t="s">
        <v>935</v>
      </c>
      <c r="F156" s="893" t="s">
        <v>937</v>
      </c>
      <c r="G156" s="891" t="s">
        <v>25</v>
      </c>
      <c r="H156" s="892" t="s">
        <v>26</v>
      </c>
      <c r="I156" s="892" t="s">
        <v>27</v>
      </c>
      <c r="J156" s="893" t="s">
        <v>28</v>
      </c>
      <c r="K156" s="891" t="s">
        <v>25</v>
      </c>
      <c r="L156" s="892" t="s">
        <v>26</v>
      </c>
      <c r="M156" s="892" t="s">
        <v>27</v>
      </c>
      <c r="N156" s="893" t="s">
        <v>28</v>
      </c>
      <c r="O156" s="83"/>
    </row>
    <row r="157" spans="1:18" ht="24" customHeight="1" thickBot="1">
      <c r="B157" s="169" t="s">
        <v>678</v>
      </c>
      <c r="C157" s="181"/>
      <c r="D157" s="182"/>
      <c r="E157" s="182"/>
      <c r="F157" s="197"/>
      <c r="G157" s="181"/>
      <c r="H157" s="182"/>
      <c r="I157" s="182"/>
      <c r="J157" s="197"/>
      <c r="K157" s="10"/>
      <c r="L157" s="11"/>
      <c r="M157" s="11"/>
      <c r="N157" s="12"/>
      <c r="P157" s="79"/>
      <c r="Q157" s="79"/>
      <c r="R157" s="79"/>
    </row>
    <row r="158" spans="1:18" ht="24" customHeight="1">
      <c r="B158" s="169" t="s">
        <v>679</v>
      </c>
      <c r="C158" s="9"/>
      <c r="D158" s="11"/>
      <c r="E158" s="182"/>
      <c r="F158" s="12"/>
      <c r="G158" s="9"/>
      <c r="H158" s="11"/>
      <c r="I158" s="11"/>
      <c r="J158" s="12"/>
      <c r="K158" s="10"/>
      <c r="L158" s="11"/>
      <c r="M158" s="11"/>
      <c r="N158" s="12"/>
      <c r="P158" s="79"/>
      <c r="Q158" s="79"/>
      <c r="R158" s="79"/>
    </row>
    <row r="159" spans="1:18" ht="24" customHeight="1">
      <c r="B159" s="169" t="s">
        <v>318</v>
      </c>
      <c r="C159" s="185">
        <f t="shared" ref="C159:N159" si="18">C157*$E$56</f>
        <v>0</v>
      </c>
      <c r="D159" s="186">
        <f t="shared" si="18"/>
        <v>0</v>
      </c>
      <c r="E159" s="186">
        <f t="shared" si="18"/>
        <v>0</v>
      </c>
      <c r="F159" s="187">
        <f t="shared" si="18"/>
        <v>0</v>
      </c>
      <c r="G159" s="185">
        <f t="shared" si="18"/>
        <v>0</v>
      </c>
      <c r="H159" s="186">
        <f t="shared" si="18"/>
        <v>0</v>
      </c>
      <c r="I159" s="186">
        <f t="shared" si="18"/>
        <v>0</v>
      </c>
      <c r="J159" s="187">
        <f t="shared" si="18"/>
        <v>0</v>
      </c>
      <c r="K159" s="196">
        <f t="shared" si="18"/>
        <v>0</v>
      </c>
      <c r="L159" s="186">
        <f t="shared" si="18"/>
        <v>0</v>
      </c>
      <c r="M159" s="186">
        <f t="shared" si="18"/>
        <v>0</v>
      </c>
      <c r="N159" s="187">
        <f t="shared" si="18"/>
        <v>0</v>
      </c>
      <c r="P159" s="79"/>
      <c r="Q159" s="79"/>
      <c r="R159" s="79"/>
    </row>
    <row r="160" spans="1:18" ht="24" customHeight="1">
      <c r="B160" s="169" t="s">
        <v>319</v>
      </c>
      <c r="C160" s="185">
        <f t="shared" ref="C160:N160" si="19">C158*$K$57</f>
        <v>0</v>
      </c>
      <c r="D160" s="186">
        <f t="shared" si="19"/>
        <v>0</v>
      </c>
      <c r="E160" s="186">
        <f t="shared" si="19"/>
        <v>0</v>
      </c>
      <c r="F160" s="187">
        <f t="shared" si="19"/>
        <v>0</v>
      </c>
      <c r="G160" s="185">
        <f t="shared" si="19"/>
        <v>0</v>
      </c>
      <c r="H160" s="186">
        <f t="shared" si="19"/>
        <v>0</v>
      </c>
      <c r="I160" s="186">
        <f t="shared" si="19"/>
        <v>0</v>
      </c>
      <c r="J160" s="187">
        <f t="shared" si="19"/>
        <v>0</v>
      </c>
      <c r="K160" s="196">
        <f t="shared" si="19"/>
        <v>0</v>
      </c>
      <c r="L160" s="186">
        <f t="shared" si="19"/>
        <v>0</v>
      </c>
      <c r="M160" s="186">
        <f t="shared" si="19"/>
        <v>0</v>
      </c>
      <c r="N160" s="187">
        <f t="shared" si="19"/>
        <v>0</v>
      </c>
      <c r="P160" s="79"/>
      <c r="Q160" s="79"/>
      <c r="R160" s="79"/>
    </row>
    <row r="161" spans="1:18" ht="24.5" customHeight="1">
      <c r="B161" s="169" t="s">
        <v>341</v>
      </c>
      <c r="C161" s="13"/>
      <c r="D161" s="14"/>
      <c r="E161" s="14"/>
      <c r="F161" s="15"/>
      <c r="G161" s="13"/>
      <c r="H161" s="14"/>
      <c r="I161" s="14"/>
      <c r="J161" s="15"/>
      <c r="K161" s="16"/>
      <c r="L161" s="14"/>
      <c r="M161" s="14"/>
      <c r="N161" s="15"/>
      <c r="O161" s="79"/>
      <c r="P161" s="79"/>
      <c r="Q161" s="79"/>
      <c r="R161" s="79"/>
    </row>
    <row r="162" spans="1:18" ht="24" customHeight="1">
      <c r="B162" s="467" t="s">
        <v>322</v>
      </c>
      <c r="C162" s="13"/>
      <c r="D162" s="14"/>
      <c r="E162" s="14"/>
      <c r="F162" s="15"/>
      <c r="G162" s="13"/>
      <c r="H162" s="14"/>
      <c r="I162" s="14"/>
      <c r="J162" s="15"/>
      <c r="K162" s="16"/>
      <c r="L162" s="14"/>
      <c r="M162" s="14"/>
      <c r="N162" s="15"/>
      <c r="O162" s="79"/>
      <c r="P162" s="79"/>
      <c r="Q162" s="79"/>
      <c r="R162" s="79"/>
    </row>
    <row r="163" spans="1:18" ht="24" customHeight="1">
      <c r="B163" s="467" t="s">
        <v>323</v>
      </c>
      <c r="C163" s="13"/>
      <c r="D163" s="14"/>
      <c r="E163" s="8"/>
      <c r="F163" s="15"/>
      <c r="G163" s="13"/>
      <c r="H163" s="14"/>
      <c r="I163" s="8"/>
      <c r="J163" s="15"/>
      <c r="K163" s="16"/>
      <c r="L163" s="14"/>
      <c r="M163" s="8"/>
      <c r="N163" s="15"/>
      <c r="P163" s="79"/>
      <c r="Q163" s="79"/>
      <c r="R163" s="79"/>
    </row>
    <row r="164" spans="1:18" ht="24" customHeight="1" thickBot="1">
      <c r="B164" s="468" t="s">
        <v>324</v>
      </c>
      <c r="C164" s="17"/>
      <c r="D164" s="18"/>
      <c r="E164" s="18"/>
      <c r="F164" s="19"/>
      <c r="G164" s="17"/>
      <c r="H164" s="18"/>
      <c r="I164" s="18"/>
      <c r="J164" s="19"/>
      <c r="K164" s="20"/>
      <c r="L164" s="18"/>
      <c r="M164" s="18"/>
      <c r="N164" s="19"/>
      <c r="O164" s="79"/>
      <c r="P164" s="79"/>
      <c r="Q164" s="79"/>
      <c r="R164" s="79"/>
    </row>
    <row r="165" spans="1:18" ht="15" customHeight="1">
      <c r="B165" s="446"/>
      <c r="C165" s="79"/>
      <c r="D165" s="79"/>
      <c r="E165" s="79"/>
      <c r="F165" s="79"/>
      <c r="G165" s="79"/>
      <c r="H165" s="79"/>
      <c r="I165" s="79"/>
      <c r="J165" s="79"/>
      <c r="K165" s="79"/>
      <c r="L165" s="79"/>
      <c r="M165" s="79"/>
      <c r="N165" s="79"/>
      <c r="O165" s="79"/>
      <c r="P165" s="79"/>
      <c r="Q165" s="79"/>
      <c r="R165" s="79"/>
    </row>
    <row r="166" spans="1:18" ht="24" customHeight="1">
      <c r="B166" s="434" t="s">
        <v>325</v>
      </c>
      <c r="C166" s="171">
        <f t="shared" ref="C166:N166" si="20">SUM(C159:C164)</f>
        <v>0</v>
      </c>
      <c r="D166" s="171">
        <f t="shared" si="20"/>
        <v>0</v>
      </c>
      <c r="E166" s="171">
        <f t="shared" si="20"/>
        <v>0</v>
      </c>
      <c r="F166" s="171">
        <f t="shared" si="20"/>
        <v>0</v>
      </c>
      <c r="G166" s="171">
        <f t="shared" si="20"/>
        <v>0</v>
      </c>
      <c r="H166" s="171">
        <f t="shared" si="20"/>
        <v>0</v>
      </c>
      <c r="I166" s="171">
        <f t="shared" si="20"/>
        <v>0</v>
      </c>
      <c r="J166" s="171">
        <f t="shared" si="20"/>
        <v>0</v>
      </c>
      <c r="K166" s="171">
        <f t="shared" si="20"/>
        <v>0</v>
      </c>
      <c r="L166" s="171">
        <f t="shared" si="20"/>
        <v>0</v>
      </c>
      <c r="M166" s="171">
        <f t="shared" si="20"/>
        <v>0</v>
      </c>
      <c r="N166" s="171">
        <f t="shared" si="20"/>
        <v>0</v>
      </c>
      <c r="O166" s="79"/>
      <c r="P166" s="172"/>
      <c r="Q166" s="79"/>
      <c r="R166" s="79"/>
    </row>
    <row r="167" spans="1:18" ht="24" customHeight="1">
      <c r="B167" s="436" t="s">
        <v>342</v>
      </c>
      <c r="C167" s="171">
        <f t="shared" ref="C167:N167" si="21">C166</f>
        <v>0</v>
      </c>
      <c r="D167" s="171">
        <f t="shared" si="21"/>
        <v>0</v>
      </c>
      <c r="E167" s="171">
        <f t="shared" si="21"/>
        <v>0</v>
      </c>
      <c r="F167" s="171">
        <f t="shared" si="21"/>
        <v>0</v>
      </c>
      <c r="G167" s="171">
        <f t="shared" si="21"/>
        <v>0</v>
      </c>
      <c r="H167" s="171">
        <f t="shared" si="21"/>
        <v>0</v>
      </c>
      <c r="I167" s="171">
        <f t="shared" si="21"/>
        <v>0</v>
      </c>
      <c r="J167" s="171">
        <f t="shared" si="21"/>
        <v>0</v>
      </c>
      <c r="K167" s="171">
        <f t="shared" si="21"/>
        <v>0</v>
      </c>
      <c r="L167" s="171">
        <f t="shared" si="21"/>
        <v>0</v>
      </c>
      <c r="M167" s="171">
        <f t="shared" si="21"/>
        <v>0</v>
      </c>
      <c r="N167" s="171">
        <f t="shared" si="21"/>
        <v>0</v>
      </c>
      <c r="O167" s="79"/>
      <c r="P167" s="79"/>
      <c r="Q167" s="79"/>
      <c r="R167" s="79"/>
    </row>
    <row r="168" spans="1:18" ht="24" customHeight="1">
      <c r="B168" s="437" t="s">
        <v>343</v>
      </c>
      <c r="C168" s="171">
        <f t="shared" ref="C168:N168" si="22">C167-C159</f>
        <v>0</v>
      </c>
      <c r="D168" s="171">
        <f t="shared" si="22"/>
        <v>0</v>
      </c>
      <c r="E168" s="171">
        <f t="shared" si="22"/>
        <v>0</v>
      </c>
      <c r="F168" s="171">
        <f t="shared" si="22"/>
        <v>0</v>
      </c>
      <c r="G168" s="171">
        <f t="shared" si="22"/>
        <v>0</v>
      </c>
      <c r="H168" s="171">
        <f t="shared" si="22"/>
        <v>0</v>
      </c>
      <c r="I168" s="171">
        <f t="shared" si="22"/>
        <v>0</v>
      </c>
      <c r="J168" s="171">
        <f t="shared" si="22"/>
        <v>0</v>
      </c>
      <c r="K168" s="171">
        <f t="shared" si="22"/>
        <v>0</v>
      </c>
      <c r="L168" s="171">
        <f t="shared" si="22"/>
        <v>0</v>
      </c>
      <c r="M168" s="171">
        <f t="shared" si="22"/>
        <v>0</v>
      </c>
      <c r="N168" s="171">
        <f t="shared" si="22"/>
        <v>0</v>
      </c>
      <c r="O168" s="79"/>
      <c r="P168" s="79"/>
      <c r="Q168" s="79"/>
      <c r="R168" s="79"/>
    </row>
    <row r="169" spans="1:18" ht="24" customHeight="1">
      <c r="B169" s="434"/>
    </row>
    <row r="170" spans="1:18" s="78" customFormat="1" ht="27" customHeight="1">
      <c r="A170" s="103"/>
      <c r="B170" s="1006" t="s">
        <v>350</v>
      </c>
      <c r="C170" s="1006"/>
      <c r="D170" s="1006"/>
      <c r="E170" s="1006"/>
      <c r="F170" s="1006"/>
      <c r="G170" s="1006"/>
      <c r="H170" s="1006"/>
      <c r="I170" s="1006"/>
      <c r="J170" s="429"/>
      <c r="K170" s="429"/>
      <c r="L170" s="429"/>
      <c r="M170" s="429"/>
      <c r="N170" s="429"/>
    </row>
    <row r="171" spans="1:18" s="95" customFormat="1" ht="18" customHeight="1">
      <c r="D171" s="417"/>
      <c r="E171" s="417"/>
      <c r="F171" s="417"/>
    </row>
    <row r="172" spans="1:18" ht="24" customHeight="1">
      <c r="B172" s="438" t="s">
        <v>335</v>
      </c>
      <c r="C172" s="439"/>
      <c r="D172" s="439"/>
      <c r="E172" s="440"/>
      <c r="F172" s="79"/>
      <c r="G172" s="79"/>
      <c r="H172" s="79"/>
      <c r="I172" s="79"/>
      <c r="J172" s="79"/>
      <c r="K172" s="79"/>
      <c r="L172" s="79"/>
      <c r="M172" s="79"/>
      <c r="N172" s="79"/>
      <c r="O172" s="79"/>
      <c r="P172" s="79"/>
      <c r="Q172" s="79"/>
      <c r="R172" s="79"/>
    </row>
    <row r="173" spans="1:18" ht="24" customHeight="1">
      <c r="B173" s="60" t="s">
        <v>351</v>
      </c>
      <c r="C173" s="449"/>
      <c r="D173" s="449"/>
      <c r="E173" s="457"/>
      <c r="F173" s="79"/>
      <c r="G173" s="79"/>
      <c r="H173" s="79"/>
      <c r="I173" s="79"/>
      <c r="J173" s="79"/>
      <c r="K173" s="79"/>
      <c r="L173" s="79"/>
      <c r="M173" s="79"/>
      <c r="N173" s="79"/>
      <c r="O173" s="79"/>
      <c r="P173" s="79"/>
      <c r="Q173" s="79"/>
      <c r="R173" s="79"/>
    </row>
    <row r="174" spans="1:18" ht="24" customHeight="1">
      <c r="B174" s="60" t="s">
        <v>352</v>
      </c>
      <c r="C174" s="449"/>
      <c r="D174" s="449"/>
      <c r="E174" s="457"/>
      <c r="F174" s="79"/>
      <c r="G174" s="79"/>
      <c r="H174" s="79"/>
      <c r="I174" s="79"/>
      <c r="J174" s="79"/>
      <c r="K174" s="79"/>
      <c r="L174" s="79"/>
      <c r="M174" s="79"/>
      <c r="N174" s="79"/>
      <c r="O174" s="79"/>
      <c r="P174" s="79"/>
      <c r="Q174" s="79"/>
      <c r="R174" s="79"/>
    </row>
    <row r="175" spans="1:18" ht="24" customHeight="1">
      <c r="B175" s="441" t="s">
        <v>353</v>
      </c>
      <c r="C175" s="442"/>
      <c r="D175" s="442"/>
      <c r="E175" s="443"/>
      <c r="F175" s="79"/>
      <c r="G175" s="79"/>
      <c r="H175" s="79"/>
      <c r="I175" s="79"/>
      <c r="J175" s="79"/>
      <c r="K175" s="79"/>
      <c r="L175" s="79"/>
      <c r="M175" s="79"/>
      <c r="N175" s="79"/>
      <c r="O175" s="79"/>
      <c r="P175" s="79"/>
      <c r="Q175" s="79"/>
      <c r="R175" s="79"/>
    </row>
    <row r="176" spans="1:18" ht="24" customHeight="1" thickBot="1">
      <c r="B176" s="445"/>
      <c r="C176" s="444"/>
      <c r="D176" s="444"/>
      <c r="E176" s="444"/>
      <c r="F176" s="79"/>
      <c r="G176" s="79"/>
      <c r="H176" s="79"/>
      <c r="I176" s="79"/>
      <c r="J176" s="79"/>
      <c r="K176" s="79"/>
      <c r="L176" s="79"/>
      <c r="M176" s="79"/>
      <c r="N176" s="79"/>
      <c r="O176" s="79"/>
      <c r="P176" s="79"/>
      <c r="Q176" s="79"/>
      <c r="R176" s="79"/>
    </row>
    <row r="177" spans="1:37" ht="28" customHeight="1">
      <c r="B177" s="928"/>
      <c r="C177" s="1030" t="s">
        <v>313</v>
      </c>
      <c r="D177" s="1031"/>
      <c r="E177" s="1031"/>
      <c r="F177" s="1032"/>
      <c r="G177" s="1030" t="s">
        <v>314</v>
      </c>
      <c r="H177" s="1031"/>
      <c r="I177" s="1031"/>
      <c r="J177" s="1032"/>
      <c r="K177" s="1030" t="s">
        <v>315</v>
      </c>
      <c r="L177" s="1031"/>
      <c r="M177" s="1031"/>
      <c r="N177" s="1032"/>
      <c r="O177" s="79"/>
      <c r="P177" s="170"/>
      <c r="Q177" s="79"/>
      <c r="R177" s="79"/>
    </row>
    <row r="178" spans="1:37" ht="25" customHeight="1" thickBot="1">
      <c r="B178" s="929"/>
      <c r="C178" s="891" t="s">
        <v>936</v>
      </c>
      <c r="D178" s="892" t="s">
        <v>865</v>
      </c>
      <c r="E178" s="892" t="s">
        <v>935</v>
      </c>
      <c r="F178" s="893" t="s">
        <v>937</v>
      </c>
      <c r="G178" s="891" t="s">
        <v>25</v>
      </c>
      <c r="H178" s="892" t="s">
        <v>26</v>
      </c>
      <c r="I178" s="892" t="s">
        <v>27</v>
      </c>
      <c r="J178" s="893" t="s">
        <v>28</v>
      </c>
      <c r="K178" s="891" t="s">
        <v>25</v>
      </c>
      <c r="L178" s="892" t="s">
        <v>26</v>
      </c>
      <c r="M178" s="892" t="s">
        <v>27</v>
      </c>
      <c r="N178" s="893" t="s">
        <v>28</v>
      </c>
      <c r="O178" s="83"/>
    </row>
    <row r="179" spans="1:37" ht="24" customHeight="1">
      <c r="B179" s="169" t="s">
        <v>678</v>
      </c>
      <c r="C179" s="181"/>
      <c r="D179" s="182">
        <v>0</v>
      </c>
      <c r="E179" s="182"/>
      <c r="F179" s="197"/>
      <c r="G179" s="198"/>
      <c r="H179" s="182"/>
      <c r="I179" s="182"/>
      <c r="J179" s="199"/>
      <c r="K179" s="181"/>
      <c r="L179" s="182"/>
      <c r="M179" s="182"/>
      <c r="N179" s="197"/>
      <c r="O179" s="79"/>
    </row>
    <row r="180" spans="1:37" ht="24" customHeight="1">
      <c r="B180" s="169" t="s">
        <v>679</v>
      </c>
      <c r="C180" s="9"/>
      <c r="D180" s="11"/>
      <c r="E180" s="11"/>
      <c r="F180" s="12"/>
      <c r="G180" s="10"/>
      <c r="H180" s="11"/>
      <c r="I180" s="11"/>
      <c r="J180" s="200"/>
      <c r="K180" s="9"/>
      <c r="L180" s="11"/>
      <c r="M180" s="11"/>
      <c r="N180" s="12"/>
    </row>
    <row r="181" spans="1:37" ht="24" customHeight="1">
      <c r="B181" s="169" t="s">
        <v>318</v>
      </c>
      <c r="C181" s="185">
        <f t="shared" ref="C181:N181" si="23">C179*$E$56</f>
        <v>0</v>
      </c>
      <c r="D181" s="186">
        <f t="shared" si="23"/>
        <v>0</v>
      </c>
      <c r="E181" s="186">
        <f t="shared" si="23"/>
        <v>0</v>
      </c>
      <c r="F181" s="187">
        <f t="shared" si="23"/>
        <v>0</v>
      </c>
      <c r="G181" s="196">
        <f t="shared" si="23"/>
        <v>0</v>
      </c>
      <c r="H181" s="186">
        <f t="shared" si="23"/>
        <v>0</v>
      </c>
      <c r="I181" s="186">
        <f t="shared" si="23"/>
        <v>0</v>
      </c>
      <c r="J181" s="201">
        <f t="shared" si="23"/>
        <v>0</v>
      </c>
      <c r="K181" s="185">
        <f t="shared" si="23"/>
        <v>0</v>
      </c>
      <c r="L181" s="186">
        <f t="shared" si="23"/>
        <v>0</v>
      </c>
      <c r="M181" s="186">
        <f t="shared" si="23"/>
        <v>0</v>
      </c>
      <c r="N181" s="187">
        <f t="shared" si="23"/>
        <v>0</v>
      </c>
    </row>
    <row r="182" spans="1:37" ht="24" customHeight="1">
      <c r="B182" s="169" t="s">
        <v>319</v>
      </c>
      <c r="C182" s="185">
        <f t="shared" ref="C182:N182" si="24">C180*$K$57</f>
        <v>0</v>
      </c>
      <c r="D182" s="186">
        <f t="shared" si="24"/>
        <v>0</v>
      </c>
      <c r="E182" s="186">
        <f t="shared" si="24"/>
        <v>0</v>
      </c>
      <c r="F182" s="187">
        <f t="shared" si="24"/>
        <v>0</v>
      </c>
      <c r="G182" s="196">
        <f t="shared" si="24"/>
        <v>0</v>
      </c>
      <c r="H182" s="186">
        <f t="shared" si="24"/>
        <v>0</v>
      </c>
      <c r="I182" s="186">
        <f t="shared" si="24"/>
        <v>0</v>
      </c>
      <c r="J182" s="201">
        <f t="shared" si="24"/>
        <v>0</v>
      </c>
      <c r="K182" s="185">
        <f t="shared" si="24"/>
        <v>0</v>
      </c>
      <c r="L182" s="186">
        <f t="shared" si="24"/>
        <v>0</v>
      </c>
      <c r="M182" s="186">
        <f t="shared" si="24"/>
        <v>0</v>
      </c>
      <c r="N182" s="187">
        <f t="shared" si="24"/>
        <v>0</v>
      </c>
    </row>
    <row r="183" spans="1:37" s="458" customFormat="1" ht="24" customHeight="1">
      <c r="A183" s="77"/>
      <c r="B183" s="169" t="s">
        <v>354</v>
      </c>
      <c r="C183" s="185">
        <f>'2(b). Start up farm'!$I234/4</f>
        <v>0</v>
      </c>
      <c r="D183" s="186">
        <f>'2(b). Start up farm'!$I234/4</f>
        <v>0</v>
      </c>
      <c r="E183" s="186">
        <f>'2(b). Start up farm'!$I234/4</f>
        <v>0</v>
      </c>
      <c r="F183" s="187">
        <f>'2(b). Start up farm'!$I234/4</f>
        <v>0</v>
      </c>
      <c r="G183" s="196">
        <f>'2(b). Start up farm'!$I234/4</f>
        <v>0</v>
      </c>
      <c r="H183" s="186">
        <f>'2(b). Start up farm'!$I234/4</f>
        <v>0</v>
      </c>
      <c r="I183" s="186">
        <f>'2(b). Start up farm'!$I234/4</f>
        <v>0</v>
      </c>
      <c r="J183" s="201">
        <f>'2(b). Start up farm'!$I234/4</f>
        <v>0</v>
      </c>
      <c r="K183" s="185">
        <f>'2(b). Start up farm'!$I234/4</f>
        <v>0</v>
      </c>
      <c r="L183" s="186">
        <f>'2(b). Start up farm'!$I234/4</f>
        <v>0</v>
      </c>
      <c r="M183" s="186">
        <f>'2(b). Start up farm'!$I234/4</f>
        <v>0</v>
      </c>
      <c r="N183" s="187">
        <f>'2(b). Start up farm'!$I234/4</f>
        <v>0</v>
      </c>
      <c r="O183" s="79"/>
      <c r="P183" s="77"/>
      <c r="Q183" s="79"/>
      <c r="R183" s="79"/>
      <c r="S183" s="77"/>
      <c r="T183" s="77"/>
      <c r="U183" s="77"/>
      <c r="V183" s="77"/>
      <c r="W183" s="77"/>
      <c r="X183" s="77"/>
      <c r="Y183" s="77"/>
      <c r="Z183" s="77"/>
      <c r="AA183" s="77"/>
      <c r="AB183" s="77"/>
      <c r="AC183" s="77"/>
      <c r="AD183" s="77"/>
      <c r="AE183" s="77"/>
      <c r="AF183" s="77"/>
      <c r="AG183" s="77"/>
      <c r="AH183" s="77"/>
      <c r="AI183" s="77"/>
      <c r="AJ183" s="77"/>
      <c r="AK183" s="77"/>
    </row>
    <row r="184" spans="1:37" ht="24" customHeight="1">
      <c r="B184" s="169" t="s">
        <v>341</v>
      </c>
      <c r="C184" s="21"/>
      <c r="D184" s="23"/>
      <c r="E184" s="23"/>
      <c r="F184" s="24"/>
      <c r="G184" s="22"/>
      <c r="H184" s="23"/>
      <c r="I184" s="23"/>
      <c r="J184" s="202"/>
      <c r="K184" s="21"/>
      <c r="L184" s="23"/>
      <c r="M184" s="23"/>
      <c r="N184" s="24"/>
      <c r="O184" s="79"/>
      <c r="P184" s="79"/>
      <c r="Q184" s="79"/>
      <c r="R184" s="79"/>
    </row>
    <row r="185" spans="1:37" ht="24" customHeight="1">
      <c r="B185" s="467" t="s">
        <v>322</v>
      </c>
      <c r="C185" s="9"/>
      <c r="D185" s="11"/>
      <c r="E185" s="11"/>
      <c r="F185" s="12"/>
      <c r="G185" s="10"/>
      <c r="H185" s="11"/>
      <c r="I185" s="11"/>
      <c r="J185" s="200"/>
      <c r="K185" s="9"/>
      <c r="L185" s="11"/>
      <c r="M185" s="11"/>
      <c r="N185" s="12"/>
      <c r="O185" s="79"/>
      <c r="P185" s="79"/>
      <c r="Q185" s="79"/>
      <c r="R185" s="79"/>
    </row>
    <row r="186" spans="1:37" ht="24" customHeight="1">
      <c r="B186" s="470" t="s">
        <v>323</v>
      </c>
      <c r="C186" s="13"/>
      <c r="D186" s="14"/>
      <c r="E186" s="14"/>
      <c r="F186" s="15"/>
      <c r="G186" s="16"/>
      <c r="H186" s="14"/>
      <c r="I186" s="14"/>
      <c r="J186" s="203"/>
      <c r="K186" s="13"/>
      <c r="L186" s="14"/>
      <c r="M186" s="14"/>
      <c r="N186" s="15"/>
      <c r="O186" s="79"/>
      <c r="P186" s="79"/>
      <c r="Q186" s="79"/>
      <c r="R186" s="79"/>
    </row>
    <row r="187" spans="1:37" ht="27.5" customHeight="1" thickBot="1">
      <c r="B187" s="469" t="s">
        <v>324</v>
      </c>
      <c r="C187" s="17"/>
      <c r="D187" s="18"/>
      <c r="E187" s="18"/>
      <c r="F187" s="19"/>
      <c r="G187" s="20"/>
      <c r="H187" s="18"/>
      <c r="I187" s="18"/>
      <c r="J187" s="204"/>
      <c r="K187" s="17"/>
      <c r="L187" s="18"/>
      <c r="M187" s="18"/>
      <c r="N187" s="19"/>
      <c r="O187" s="79"/>
      <c r="P187" s="79"/>
      <c r="Q187" s="79"/>
      <c r="R187" s="79"/>
    </row>
    <row r="188" spans="1:37" ht="15" customHeight="1">
      <c r="B188" s="446"/>
      <c r="C188" s="79"/>
      <c r="D188" s="79"/>
      <c r="E188" s="79"/>
      <c r="F188" s="79"/>
      <c r="G188" s="79"/>
      <c r="H188" s="79"/>
      <c r="I188" s="79"/>
      <c r="J188" s="79"/>
      <c r="K188" s="79"/>
      <c r="L188" s="79"/>
      <c r="M188" s="79"/>
      <c r="N188" s="79"/>
      <c r="O188" s="79"/>
      <c r="P188" s="79"/>
      <c r="Q188" s="79"/>
      <c r="R188" s="79"/>
    </row>
    <row r="189" spans="1:37" ht="24" customHeight="1">
      <c r="B189" s="434" t="s">
        <v>325</v>
      </c>
      <c r="C189" s="171">
        <f t="shared" ref="C189:N189" si="25">SUM(C181:C187)</f>
        <v>0</v>
      </c>
      <c r="D189" s="171">
        <f t="shared" si="25"/>
        <v>0</v>
      </c>
      <c r="E189" s="171">
        <f t="shared" si="25"/>
        <v>0</v>
      </c>
      <c r="F189" s="171">
        <f t="shared" si="25"/>
        <v>0</v>
      </c>
      <c r="G189" s="171">
        <f t="shared" si="25"/>
        <v>0</v>
      </c>
      <c r="H189" s="171">
        <f t="shared" si="25"/>
        <v>0</v>
      </c>
      <c r="I189" s="171">
        <f t="shared" si="25"/>
        <v>0</v>
      </c>
      <c r="J189" s="171">
        <f t="shared" si="25"/>
        <v>0</v>
      </c>
      <c r="K189" s="171">
        <f t="shared" si="25"/>
        <v>0</v>
      </c>
      <c r="L189" s="171">
        <f t="shared" si="25"/>
        <v>0</v>
      </c>
      <c r="M189" s="171">
        <f t="shared" si="25"/>
        <v>0</v>
      </c>
      <c r="N189" s="171">
        <f t="shared" si="25"/>
        <v>0</v>
      </c>
      <c r="O189" s="79"/>
      <c r="P189" s="172"/>
      <c r="Q189" s="79"/>
      <c r="R189" s="79"/>
    </row>
    <row r="190" spans="1:37" ht="24" customHeight="1">
      <c r="B190" s="436" t="s">
        <v>342</v>
      </c>
      <c r="C190" s="171">
        <f t="shared" ref="C190:N190" si="26">C189-C183</f>
        <v>0</v>
      </c>
      <c r="D190" s="171">
        <f t="shared" si="26"/>
        <v>0</v>
      </c>
      <c r="E190" s="171">
        <f t="shared" si="26"/>
        <v>0</v>
      </c>
      <c r="F190" s="171">
        <f t="shared" si="26"/>
        <v>0</v>
      </c>
      <c r="G190" s="171">
        <f t="shared" si="26"/>
        <v>0</v>
      </c>
      <c r="H190" s="171">
        <f t="shared" si="26"/>
        <v>0</v>
      </c>
      <c r="I190" s="171">
        <f t="shared" si="26"/>
        <v>0</v>
      </c>
      <c r="J190" s="171">
        <f t="shared" si="26"/>
        <v>0</v>
      </c>
      <c r="K190" s="171">
        <f t="shared" si="26"/>
        <v>0</v>
      </c>
      <c r="L190" s="171">
        <f t="shared" si="26"/>
        <v>0</v>
      </c>
      <c r="M190" s="171">
        <f t="shared" si="26"/>
        <v>0</v>
      </c>
      <c r="N190" s="171">
        <f t="shared" si="26"/>
        <v>0</v>
      </c>
      <c r="O190" s="79"/>
      <c r="P190" s="79"/>
      <c r="Q190" s="79"/>
      <c r="R190" s="79"/>
    </row>
    <row r="191" spans="1:37" ht="24" customHeight="1">
      <c r="B191" s="437" t="s">
        <v>343</v>
      </c>
      <c r="C191" s="171">
        <f t="shared" ref="C191:N191" si="27">C190-C181</f>
        <v>0</v>
      </c>
      <c r="D191" s="171">
        <f t="shared" si="27"/>
        <v>0</v>
      </c>
      <c r="E191" s="171">
        <f t="shared" si="27"/>
        <v>0</v>
      </c>
      <c r="F191" s="171">
        <f t="shared" si="27"/>
        <v>0</v>
      </c>
      <c r="G191" s="171">
        <f t="shared" si="27"/>
        <v>0</v>
      </c>
      <c r="H191" s="171">
        <f t="shared" si="27"/>
        <v>0</v>
      </c>
      <c r="I191" s="171">
        <f t="shared" si="27"/>
        <v>0</v>
      </c>
      <c r="J191" s="171">
        <f t="shared" si="27"/>
        <v>0</v>
      </c>
      <c r="K191" s="171">
        <f t="shared" si="27"/>
        <v>0</v>
      </c>
      <c r="L191" s="171">
        <f t="shared" si="27"/>
        <v>0</v>
      </c>
      <c r="M191" s="171">
        <f t="shared" si="27"/>
        <v>0</v>
      </c>
      <c r="N191" s="171">
        <f t="shared" si="27"/>
        <v>0</v>
      </c>
      <c r="O191" s="79"/>
      <c r="P191" s="79"/>
      <c r="Q191" s="79"/>
      <c r="R191" s="79"/>
    </row>
    <row r="192" spans="1:37" ht="24" customHeight="1">
      <c r="B192" s="446"/>
      <c r="D192" s="79"/>
      <c r="E192" s="79"/>
      <c r="F192" s="79"/>
      <c r="G192" s="79"/>
      <c r="H192" s="79"/>
      <c r="I192" s="79"/>
      <c r="J192" s="79"/>
      <c r="K192" s="79"/>
      <c r="L192" s="79"/>
      <c r="M192" s="79"/>
      <c r="N192" s="79"/>
      <c r="O192" s="79"/>
      <c r="P192" s="79"/>
      <c r="Q192" s="79"/>
      <c r="R192" s="79"/>
    </row>
    <row r="193" spans="1:18">
      <c r="C193" s="79"/>
    </row>
    <row r="194" spans="1:18" s="78" customFormat="1" ht="27" customHeight="1">
      <c r="A194" s="103"/>
      <c r="B194" s="1006" t="s">
        <v>824</v>
      </c>
      <c r="C194" s="1006"/>
      <c r="D194" s="1006"/>
      <c r="E194" s="1006"/>
      <c r="F194" s="1006"/>
      <c r="G194" s="1006"/>
      <c r="H194" s="1006"/>
      <c r="I194" s="1006"/>
      <c r="J194" s="429"/>
      <c r="K194" s="429"/>
      <c r="L194" s="429"/>
      <c r="M194" s="429"/>
      <c r="N194" s="429"/>
    </row>
    <row r="196" spans="1:18" ht="23" customHeight="1">
      <c r="B196" s="438" t="s">
        <v>335</v>
      </c>
      <c r="C196" s="439"/>
      <c r="D196" s="439"/>
      <c r="E196" s="440"/>
    </row>
    <row r="197" spans="1:18" ht="34" customHeight="1">
      <c r="B197" s="60" t="s">
        <v>355</v>
      </c>
      <c r="C197" s="858"/>
      <c r="D197" s="858"/>
      <c r="E197" s="859"/>
    </row>
    <row r="198" spans="1:18" ht="23" customHeight="1">
      <c r="B198" s="60" t="s">
        <v>356</v>
      </c>
      <c r="C198" s="449"/>
      <c r="D198" s="449"/>
      <c r="E198" s="457"/>
    </row>
    <row r="199" spans="1:18" ht="25" customHeight="1">
      <c r="B199" s="441" t="s">
        <v>357</v>
      </c>
      <c r="C199" s="442"/>
      <c r="D199" s="442"/>
      <c r="E199" s="443"/>
      <c r="Q199" s="79"/>
      <c r="R199" s="79"/>
    </row>
    <row r="200" spans="1:18" ht="17" thickBot="1">
      <c r="B200" s="445"/>
      <c r="C200" s="444"/>
      <c r="D200" s="444"/>
      <c r="E200" s="444"/>
      <c r="P200" s="79"/>
      <c r="Q200" s="79"/>
      <c r="R200" s="79"/>
    </row>
    <row r="201" spans="1:18" ht="28" customHeight="1">
      <c r="B201" s="928"/>
      <c r="C201" s="1030" t="s">
        <v>313</v>
      </c>
      <c r="D201" s="1031"/>
      <c r="E201" s="1031"/>
      <c r="F201" s="1032"/>
      <c r="G201" s="1030" t="s">
        <v>314</v>
      </c>
      <c r="H201" s="1031"/>
      <c r="I201" s="1031"/>
      <c r="J201" s="1032"/>
      <c r="K201" s="1030" t="s">
        <v>315</v>
      </c>
      <c r="L201" s="1031"/>
      <c r="M201" s="1031"/>
      <c r="N201" s="1032"/>
      <c r="O201" s="79"/>
      <c r="P201" s="170"/>
      <c r="Q201" s="79"/>
      <c r="R201" s="79"/>
    </row>
    <row r="202" spans="1:18" ht="25" customHeight="1" thickBot="1">
      <c r="B202" s="929"/>
      <c r="C202" s="891" t="s">
        <v>936</v>
      </c>
      <c r="D202" s="892" t="s">
        <v>865</v>
      </c>
      <c r="E202" s="892" t="s">
        <v>935</v>
      </c>
      <c r="F202" s="893" t="s">
        <v>937</v>
      </c>
      <c r="G202" s="891" t="s">
        <v>25</v>
      </c>
      <c r="H202" s="892" t="s">
        <v>26</v>
      </c>
      <c r="I202" s="892" t="s">
        <v>27</v>
      </c>
      <c r="J202" s="893" t="s">
        <v>28</v>
      </c>
      <c r="K202" s="891" t="s">
        <v>25</v>
      </c>
      <c r="L202" s="892" t="s">
        <v>26</v>
      </c>
      <c r="M202" s="892" t="s">
        <v>27</v>
      </c>
      <c r="N202" s="893" t="s">
        <v>28</v>
      </c>
      <c r="O202" s="83"/>
    </row>
    <row r="203" spans="1:18" ht="24" customHeight="1">
      <c r="B203" s="169" t="s">
        <v>678</v>
      </c>
      <c r="C203" s="181"/>
      <c r="D203" s="182"/>
      <c r="E203" s="182"/>
      <c r="F203" s="197"/>
      <c r="G203" s="198"/>
      <c r="H203" s="182"/>
      <c r="I203" s="182"/>
      <c r="J203" s="199"/>
      <c r="K203" s="181"/>
      <c r="L203" s="182"/>
      <c r="M203" s="182"/>
      <c r="N203" s="197"/>
      <c r="P203" s="79"/>
      <c r="Q203" s="79"/>
      <c r="R203" s="79"/>
    </row>
    <row r="204" spans="1:18" ht="24" customHeight="1">
      <c r="B204" s="169" t="s">
        <v>679</v>
      </c>
      <c r="C204" s="9"/>
      <c r="D204" s="11"/>
      <c r="E204" s="11"/>
      <c r="F204" s="12"/>
      <c r="G204" s="10"/>
      <c r="H204" s="11"/>
      <c r="I204" s="11"/>
      <c r="J204" s="200"/>
      <c r="K204" s="9"/>
      <c r="L204" s="11"/>
      <c r="M204" s="11"/>
      <c r="N204" s="12"/>
    </row>
    <row r="205" spans="1:18" ht="24" customHeight="1">
      <c r="B205" s="169" t="s">
        <v>318</v>
      </c>
      <c r="C205" s="185">
        <f t="shared" ref="C205:N205" si="28">C203*$E$56</f>
        <v>0</v>
      </c>
      <c r="D205" s="186">
        <f t="shared" si="28"/>
        <v>0</v>
      </c>
      <c r="E205" s="186">
        <f t="shared" si="28"/>
        <v>0</v>
      </c>
      <c r="F205" s="187">
        <f t="shared" si="28"/>
        <v>0</v>
      </c>
      <c r="G205" s="196">
        <f t="shared" si="28"/>
        <v>0</v>
      </c>
      <c r="H205" s="186">
        <f t="shared" si="28"/>
        <v>0</v>
      </c>
      <c r="I205" s="186">
        <f t="shared" si="28"/>
        <v>0</v>
      </c>
      <c r="J205" s="201">
        <f t="shared" si="28"/>
        <v>0</v>
      </c>
      <c r="K205" s="185">
        <f t="shared" si="28"/>
        <v>0</v>
      </c>
      <c r="L205" s="186">
        <f t="shared" si="28"/>
        <v>0</v>
      </c>
      <c r="M205" s="186">
        <f t="shared" si="28"/>
        <v>0</v>
      </c>
      <c r="N205" s="187">
        <f t="shared" si="28"/>
        <v>0</v>
      </c>
    </row>
    <row r="206" spans="1:18" ht="24" customHeight="1">
      <c r="B206" s="169" t="s">
        <v>319</v>
      </c>
      <c r="C206" s="185">
        <f t="shared" ref="C206:N206" si="29">C204*$K$57</f>
        <v>0</v>
      </c>
      <c r="D206" s="186">
        <f t="shared" si="29"/>
        <v>0</v>
      </c>
      <c r="E206" s="186">
        <f t="shared" si="29"/>
        <v>0</v>
      </c>
      <c r="F206" s="187">
        <f t="shared" si="29"/>
        <v>0</v>
      </c>
      <c r="G206" s="196">
        <f t="shared" si="29"/>
        <v>0</v>
      </c>
      <c r="H206" s="186">
        <f t="shared" si="29"/>
        <v>0</v>
      </c>
      <c r="I206" s="186">
        <f t="shared" si="29"/>
        <v>0</v>
      </c>
      <c r="J206" s="201">
        <f t="shared" si="29"/>
        <v>0</v>
      </c>
      <c r="K206" s="185">
        <f t="shared" si="29"/>
        <v>0</v>
      </c>
      <c r="L206" s="186">
        <f t="shared" si="29"/>
        <v>0</v>
      </c>
      <c r="M206" s="186">
        <f t="shared" si="29"/>
        <v>0</v>
      </c>
      <c r="N206" s="187">
        <f t="shared" si="29"/>
        <v>0</v>
      </c>
    </row>
    <row r="207" spans="1:18" ht="24" customHeight="1">
      <c r="B207" s="459" t="s">
        <v>341</v>
      </c>
      <c r="C207" s="13"/>
      <c r="D207" s="14"/>
      <c r="E207" s="14"/>
      <c r="F207" s="15"/>
      <c r="G207" s="13"/>
      <c r="H207" s="8"/>
      <c r="I207" s="14"/>
      <c r="J207" s="15"/>
      <c r="K207" s="13"/>
      <c r="L207" s="14"/>
      <c r="M207" s="14"/>
      <c r="N207" s="15"/>
      <c r="O207" s="79"/>
    </row>
    <row r="208" spans="1:18" ht="24" customHeight="1">
      <c r="B208" s="470" t="s">
        <v>322</v>
      </c>
      <c r="C208" s="13"/>
      <c r="D208" s="14"/>
      <c r="E208" s="14"/>
      <c r="F208" s="15"/>
      <c r="G208" s="13"/>
      <c r="H208" s="14"/>
      <c r="I208" s="14"/>
      <c r="J208" s="15"/>
      <c r="K208" s="13"/>
      <c r="L208" s="14"/>
      <c r="M208" s="14"/>
      <c r="N208" s="15"/>
      <c r="O208" s="79"/>
      <c r="P208" s="79"/>
      <c r="Q208" s="79"/>
      <c r="R208" s="79"/>
    </row>
    <row r="209" spans="1:18" ht="24" customHeight="1">
      <c r="B209" s="470" t="s">
        <v>323</v>
      </c>
      <c r="C209" s="13"/>
      <c r="D209" s="14"/>
      <c r="E209" s="14"/>
      <c r="F209" s="15"/>
      <c r="G209" s="13"/>
      <c r="H209" s="14"/>
      <c r="I209" s="14"/>
      <c r="J209" s="15"/>
      <c r="K209" s="13"/>
      <c r="L209" s="14"/>
      <c r="M209" s="14"/>
      <c r="N209" s="15"/>
      <c r="O209" s="79"/>
      <c r="P209" s="79"/>
      <c r="Q209" s="79"/>
      <c r="R209" s="79"/>
    </row>
    <row r="210" spans="1:18" ht="27.5" customHeight="1" thickBot="1">
      <c r="B210" s="469" t="s">
        <v>324</v>
      </c>
      <c r="C210" s="17"/>
      <c r="D210" s="18"/>
      <c r="E210" s="18"/>
      <c r="F210" s="19"/>
      <c r="G210" s="17"/>
      <c r="H210" s="18"/>
      <c r="I210" s="18"/>
      <c r="J210" s="19"/>
      <c r="K210" s="17"/>
      <c r="L210" s="18"/>
      <c r="M210" s="18"/>
      <c r="N210" s="19"/>
      <c r="O210" s="79"/>
      <c r="P210" s="79"/>
      <c r="Q210" s="79"/>
      <c r="R210" s="79"/>
    </row>
    <row r="211" spans="1:18" ht="15" customHeight="1">
      <c r="B211" s="446"/>
      <c r="C211" s="79"/>
      <c r="D211" s="79"/>
      <c r="E211" s="79"/>
      <c r="F211" s="79"/>
      <c r="G211" s="79"/>
      <c r="H211" s="79"/>
      <c r="I211" s="79"/>
      <c r="J211" s="79"/>
      <c r="K211" s="79"/>
      <c r="L211" s="79"/>
      <c r="M211" s="79"/>
      <c r="N211" s="79"/>
      <c r="O211" s="79"/>
      <c r="P211" s="79"/>
      <c r="Q211" s="79"/>
      <c r="R211" s="79"/>
    </row>
    <row r="212" spans="1:18" ht="24" customHeight="1">
      <c r="B212" s="434" t="s">
        <v>325</v>
      </c>
      <c r="C212" s="171">
        <f t="shared" ref="C212:N212" si="30">SUM(C205:C210)</f>
        <v>0</v>
      </c>
      <c r="D212" s="171">
        <f t="shared" si="30"/>
        <v>0</v>
      </c>
      <c r="E212" s="171">
        <f t="shared" si="30"/>
        <v>0</v>
      </c>
      <c r="F212" s="171">
        <f t="shared" si="30"/>
        <v>0</v>
      </c>
      <c r="G212" s="171">
        <f t="shared" si="30"/>
        <v>0</v>
      </c>
      <c r="H212" s="171">
        <f t="shared" si="30"/>
        <v>0</v>
      </c>
      <c r="I212" s="171">
        <f t="shared" si="30"/>
        <v>0</v>
      </c>
      <c r="J212" s="171">
        <f t="shared" si="30"/>
        <v>0</v>
      </c>
      <c r="K212" s="171">
        <f t="shared" si="30"/>
        <v>0</v>
      </c>
      <c r="L212" s="171">
        <f t="shared" si="30"/>
        <v>0</v>
      </c>
      <c r="M212" s="171">
        <f t="shared" si="30"/>
        <v>0</v>
      </c>
      <c r="N212" s="171">
        <f t="shared" si="30"/>
        <v>0</v>
      </c>
      <c r="O212" s="79"/>
      <c r="P212" s="172"/>
      <c r="Q212" s="79"/>
      <c r="R212" s="79"/>
    </row>
    <row r="213" spans="1:18" ht="24" customHeight="1">
      <c r="B213" s="436" t="s">
        <v>342</v>
      </c>
      <c r="C213" s="171">
        <f t="shared" ref="C213:N213" si="31">C212</f>
        <v>0</v>
      </c>
      <c r="D213" s="171">
        <f t="shared" si="31"/>
        <v>0</v>
      </c>
      <c r="E213" s="171">
        <f t="shared" si="31"/>
        <v>0</v>
      </c>
      <c r="F213" s="171">
        <f t="shared" si="31"/>
        <v>0</v>
      </c>
      <c r="G213" s="171">
        <f t="shared" si="31"/>
        <v>0</v>
      </c>
      <c r="H213" s="171">
        <f t="shared" si="31"/>
        <v>0</v>
      </c>
      <c r="I213" s="171">
        <f t="shared" si="31"/>
        <v>0</v>
      </c>
      <c r="J213" s="171">
        <f t="shared" si="31"/>
        <v>0</v>
      </c>
      <c r="K213" s="171">
        <f t="shared" si="31"/>
        <v>0</v>
      </c>
      <c r="L213" s="171">
        <f t="shared" si="31"/>
        <v>0</v>
      </c>
      <c r="M213" s="171">
        <f t="shared" si="31"/>
        <v>0</v>
      </c>
      <c r="N213" s="171">
        <f t="shared" si="31"/>
        <v>0</v>
      </c>
      <c r="O213" s="79"/>
      <c r="P213" s="79"/>
      <c r="Q213" s="79"/>
      <c r="R213" s="79"/>
    </row>
    <row r="214" spans="1:18" ht="24" customHeight="1">
      <c r="B214" s="437" t="s">
        <v>343</v>
      </c>
      <c r="C214" s="171">
        <f t="shared" ref="C214:N214" si="32">C213-C205</f>
        <v>0</v>
      </c>
      <c r="D214" s="171">
        <f t="shared" si="32"/>
        <v>0</v>
      </c>
      <c r="E214" s="171">
        <f t="shared" si="32"/>
        <v>0</v>
      </c>
      <c r="F214" s="171">
        <f t="shared" si="32"/>
        <v>0</v>
      </c>
      <c r="G214" s="171">
        <f t="shared" si="32"/>
        <v>0</v>
      </c>
      <c r="H214" s="171">
        <f t="shared" si="32"/>
        <v>0</v>
      </c>
      <c r="I214" s="171">
        <f t="shared" si="32"/>
        <v>0</v>
      </c>
      <c r="J214" s="171">
        <f t="shared" si="32"/>
        <v>0</v>
      </c>
      <c r="K214" s="171">
        <f t="shared" si="32"/>
        <v>0</v>
      </c>
      <c r="L214" s="171">
        <f t="shared" si="32"/>
        <v>0</v>
      </c>
      <c r="M214" s="171">
        <f t="shared" si="32"/>
        <v>0</v>
      </c>
      <c r="N214" s="171">
        <f t="shared" si="32"/>
        <v>0</v>
      </c>
      <c r="O214" s="79"/>
      <c r="P214" s="79"/>
      <c r="Q214" s="79"/>
      <c r="R214" s="79"/>
    </row>
    <row r="223" spans="1:18" s="78" customFormat="1" ht="27" customHeight="1">
      <c r="A223" s="103"/>
      <c r="B223" s="1006" t="s">
        <v>358</v>
      </c>
      <c r="C223" s="1006"/>
      <c r="D223" s="1006"/>
      <c r="E223" s="1006"/>
      <c r="F223" s="1006"/>
      <c r="G223" s="1006"/>
      <c r="H223" s="1006"/>
      <c r="I223" s="1006"/>
      <c r="J223" s="429"/>
      <c r="K223" s="429"/>
      <c r="L223" s="429"/>
      <c r="M223" s="429"/>
      <c r="N223" s="429"/>
    </row>
    <row r="225" spans="2:18">
      <c r="C225" s="79" t="s">
        <v>359</v>
      </c>
      <c r="D225" s="79"/>
      <c r="E225" s="79" t="s">
        <v>360</v>
      </c>
      <c r="F225" s="79"/>
      <c r="R225" s="79"/>
    </row>
    <row r="226" spans="2:18" ht="24" customHeight="1">
      <c r="B226" s="460" t="s">
        <v>361</v>
      </c>
      <c r="E226" s="79"/>
      <c r="P226" s="79" t="s">
        <v>362</v>
      </c>
      <c r="R226" s="79"/>
    </row>
    <row r="227" spans="2:18" ht="24" customHeight="1">
      <c r="B227" s="461" t="s">
        <v>363</v>
      </c>
      <c r="C227" s="14"/>
      <c r="E227" s="1033" t="s">
        <v>365</v>
      </c>
      <c r="F227" s="1033"/>
      <c r="G227" s="1033"/>
      <c r="H227" s="1033"/>
      <c r="I227" s="1033"/>
      <c r="J227" s="1033"/>
      <c r="K227" s="1033"/>
      <c r="L227" s="1033"/>
      <c r="M227" s="1033"/>
      <c r="N227" s="1033"/>
      <c r="O227" s="432"/>
      <c r="P227" s="930" t="s">
        <v>364</v>
      </c>
      <c r="R227" s="79"/>
    </row>
    <row r="228" spans="2:18" ht="24" customHeight="1">
      <c r="B228" s="461" t="s">
        <v>366</v>
      </c>
      <c r="C228" s="14"/>
      <c r="E228" s="1033"/>
      <c r="F228" s="1033"/>
      <c r="G228" s="1033"/>
      <c r="H228" s="1033"/>
      <c r="I228" s="1033"/>
      <c r="J228" s="1033"/>
      <c r="K228" s="1033"/>
      <c r="L228" s="1033"/>
      <c r="M228" s="1033"/>
      <c r="N228" s="1033"/>
      <c r="O228" s="432"/>
      <c r="P228" s="930" t="s">
        <v>364</v>
      </c>
    </row>
    <row r="229" spans="2:18" ht="24" customHeight="1">
      <c r="B229" s="461" t="s">
        <v>367</v>
      </c>
      <c r="C229" s="14"/>
      <c r="E229" s="1033"/>
      <c r="F229" s="1033"/>
      <c r="G229" s="1033"/>
      <c r="H229" s="1033"/>
      <c r="I229" s="1033"/>
      <c r="J229" s="1033"/>
      <c r="K229" s="1033"/>
      <c r="L229" s="1033"/>
      <c r="M229" s="1033"/>
      <c r="N229" s="1033"/>
      <c r="O229" s="432"/>
      <c r="P229" s="930" t="s">
        <v>364</v>
      </c>
    </row>
    <row r="230" spans="2:18" ht="24" customHeight="1">
      <c r="B230" s="461" t="s">
        <v>368</v>
      </c>
      <c r="C230" s="14"/>
      <c r="E230" s="1033"/>
      <c r="F230" s="1033"/>
      <c r="G230" s="1033"/>
      <c r="H230" s="1033"/>
      <c r="I230" s="1033"/>
      <c r="J230" s="1033"/>
      <c r="K230" s="1033"/>
      <c r="L230" s="1033"/>
      <c r="M230" s="1033"/>
      <c r="N230" s="1033"/>
      <c r="O230" s="432"/>
      <c r="P230" s="930" t="s">
        <v>364</v>
      </c>
    </row>
    <row r="231" spans="2:18" ht="24" customHeight="1">
      <c r="B231" s="460" t="s">
        <v>369</v>
      </c>
      <c r="C231" s="174"/>
      <c r="E231" s="175"/>
      <c r="F231" s="176"/>
      <c r="G231" s="176"/>
      <c r="H231" s="176"/>
      <c r="I231" s="176"/>
      <c r="J231" s="176"/>
      <c r="K231" s="176"/>
      <c r="L231" s="176"/>
      <c r="M231" s="173"/>
      <c r="N231" s="173"/>
      <c r="O231" s="432"/>
      <c r="P231" s="931"/>
    </row>
    <row r="232" spans="2:18" ht="24" customHeight="1">
      <c r="B232" s="461" t="s">
        <v>370</v>
      </c>
      <c r="C232" s="14"/>
      <c r="E232" s="1033"/>
      <c r="F232" s="1033"/>
      <c r="G232" s="1033"/>
      <c r="H232" s="1033"/>
      <c r="I232" s="1033"/>
      <c r="J232" s="1033"/>
      <c r="K232" s="1033"/>
      <c r="L232" s="1033"/>
      <c r="M232" s="1033"/>
      <c r="N232" s="1033"/>
      <c r="O232" s="432"/>
      <c r="P232" s="930" t="s">
        <v>371</v>
      </c>
    </row>
    <row r="233" spans="2:18" ht="24" customHeight="1">
      <c r="B233" s="461" t="s">
        <v>372</v>
      </c>
      <c r="C233" s="14"/>
      <c r="E233" s="1033"/>
      <c r="F233" s="1033"/>
      <c r="G233" s="1033"/>
      <c r="H233" s="1033"/>
      <c r="I233" s="1033"/>
      <c r="J233" s="1033"/>
      <c r="K233" s="1033"/>
      <c r="L233" s="1033"/>
      <c r="M233" s="1033"/>
      <c r="N233" s="1033"/>
      <c r="O233" s="432"/>
      <c r="P233" s="930" t="s">
        <v>364</v>
      </c>
    </row>
    <row r="234" spans="2:18" ht="24" customHeight="1">
      <c r="B234" s="461" t="s">
        <v>373</v>
      </c>
      <c r="C234" s="14"/>
      <c r="E234" s="1033"/>
      <c r="F234" s="1033"/>
      <c r="G234" s="1033"/>
      <c r="H234" s="1033"/>
      <c r="I234" s="1033"/>
      <c r="J234" s="1033"/>
      <c r="K234" s="1033"/>
      <c r="L234" s="1033"/>
      <c r="M234" s="1033"/>
      <c r="N234" s="1033"/>
      <c r="O234" s="432"/>
      <c r="P234" s="930" t="s">
        <v>364</v>
      </c>
    </row>
    <row r="235" spans="2:18" ht="24" customHeight="1">
      <c r="B235" s="461" t="s">
        <v>374</v>
      </c>
      <c r="C235" s="14"/>
      <c r="E235" s="1033"/>
      <c r="F235" s="1033"/>
      <c r="G235" s="1033"/>
      <c r="H235" s="1033"/>
      <c r="I235" s="1033"/>
      <c r="J235" s="1033"/>
      <c r="K235" s="1033"/>
      <c r="L235" s="1033"/>
      <c r="M235" s="1033"/>
      <c r="N235" s="1033"/>
      <c r="O235" s="432"/>
      <c r="P235" s="930" t="s">
        <v>364</v>
      </c>
    </row>
    <row r="236" spans="2:18" ht="24" customHeight="1">
      <c r="B236" s="460" t="s">
        <v>375</v>
      </c>
      <c r="C236" s="14"/>
      <c r="E236" s="1033"/>
      <c r="F236" s="1033"/>
      <c r="G236" s="1033"/>
      <c r="H236" s="1033"/>
      <c r="I236" s="1033"/>
      <c r="J236" s="1033"/>
      <c r="K236" s="1033"/>
      <c r="L236" s="1033"/>
      <c r="M236" s="1033"/>
      <c r="N236" s="1033"/>
      <c r="P236" s="930" t="s">
        <v>371</v>
      </c>
    </row>
    <row r="237" spans="2:18" ht="24" customHeight="1">
      <c r="B237" s="460" t="s">
        <v>376</v>
      </c>
      <c r="C237" s="174"/>
      <c r="E237" s="175"/>
      <c r="F237" s="176"/>
      <c r="G237" s="176"/>
      <c r="H237" s="176"/>
      <c r="I237" s="176"/>
      <c r="J237" s="176"/>
      <c r="K237" s="176"/>
      <c r="L237" s="176"/>
      <c r="M237" s="173"/>
      <c r="N237" s="173"/>
      <c r="O237" s="79"/>
      <c r="P237" s="931"/>
    </row>
    <row r="238" spans="2:18" ht="24" customHeight="1">
      <c r="B238" s="461" t="s">
        <v>377</v>
      </c>
      <c r="C238" s="14"/>
      <c r="E238" s="1033"/>
      <c r="F238" s="1033"/>
      <c r="G238" s="1033"/>
      <c r="H238" s="1033"/>
      <c r="I238" s="1033"/>
      <c r="J238" s="1033"/>
      <c r="K238" s="1033"/>
      <c r="L238" s="1033"/>
      <c r="M238" s="1033"/>
      <c r="N238" s="1033"/>
      <c r="O238" s="79"/>
      <c r="P238" s="930" t="s">
        <v>371</v>
      </c>
    </row>
    <row r="239" spans="2:18" ht="24" customHeight="1">
      <c r="B239" s="461" t="s">
        <v>378</v>
      </c>
      <c r="C239" s="14"/>
      <c r="E239" s="1033"/>
      <c r="F239" s="1033"/>
      <c r="G239" s="1033"/>
      <c r="H239" s="1033"/>
      <c r="I239" s="1033"/>
      <c r="J239" s="1033"/>
      <c r="K239" s="1033"/>
      <c r="L239" s="1033"/>
      <c r="M239" s="1033"/>
      <c r="N239" s="1033"/>
      <c r="P239" s="930" t="s">
        <v>379</v>
      </c>
    </row>
    <row r="240" spans="2:18" ht="24" customHeight="1">
      <c r="B240" s="461" t="s">
        <v>380</v>
      </c>
      <c r="C240" s="14"/>
      <c r="E240" s="1033"/>
      <c r="F240" s="1033"/>
      <c r="G240" s="1033"/>
      <c r="H240" s="1033"/>
      <c r="I240" s="1033"/>
      <c r="J240" s="1033"/>
      <c r="K240" s="1033"/>
      <c r="L240" s="1033"/>
      <c r="M240" s="1033"/>
      <c r="N240" s="1033"/>
      <c r="O240" s="79"/>
      <c r="P240" s="930" t="s">
        <v>379</v>
      </c>
    </row>
    <row r="241" spans="2:18" ht="24" customHeight="1">
      <c r="B241" s="460" t="s">
        <v>381</v>
      </c>
      <c r="C241" s="14"/>
      <c r="E241" s="1033"/>
      <c r="F241" s="1033"/>
      <c r="G241" s="1033"/>
      <c r="H241" s="1033"/>
      <c r="I241" s="1033"/>
      <c r="J241" s="1033"/>
      <c r="K241" s="1033"/>
      <c r="L241" s="1033"/>
      <c r="M241" s="1033"/>
      <c r="N241" s="1033"/>
      <c r="P241" s="930" t="s">
        <v>371</v>
      </c>
    </row>
    <row r="242" spans="2:18" ht="24" customHeight="1">
      <c r="B242" s="460" t="s">
        <v>382</v>
      </c>
      <c r="C242" s="14"/>
      <c r="E242" s="1033"/>
      <c r="F242" s="1033"/>
      <c r="G242" s="1033"/>
      <c r="H242" s="1033"/>
      <c r="I242" s="1033"/>
      <c r="J242" s="1033"/>
      <c r="K242" s="1033"/>
      <c r="L242" s="1033"/>
      <c r="M242" s="1033"/>
      <c r="N242" s="1033"/>
      <c r="P242" s="930" t="s">
        <v>371</v>
      </c>
    </row>
    <row r="243" spans="2:18" ht="24" customHeight="1">
      <c r="B243" s="460" t="s">
        <v>383</v>
      </c>
      <c r="C243" s="14"/>
      <c r="E243" s="1033"/>
      <c r="F243" s="1033"/>
      <c r="G243" s="1033"/>
      <c r="H243" s="1033"/>
      <c r="I243" s="1033"/>
      <c r="J243" s="1033"/>
      <c r="K243" s="1033"/>
      <c r="L243" s="1033"/>
      <c r="M243" s="1033"/>
      <c r="N243" s="1033"/>
      <c r="P243" s="930" t="s">
        <v>384</v>
      </c>
    </row>
    <row r="244" spans="2:18" ht="24" customHeight="1">
      <c r="B244" s="460" t="s">
        <v>385</v>
      </c>
      <c r="C244" s="14"/>
      <c r="E244" s="1033"/>
      <c r="F244" s="1033"/>
      <c r="G244" s="1033"/>
      <c r="H244" s="1033"/>
      <c r="I244" s="1033"/>
      <c r="J244" s="1033"/>
      <c r="K244" s="1033"/>
      <c r="L244" s="1033"/>
      <c r="M244" s="1033"/>
      <c r="N244" s="1033"/>
      <c r="P244" s="930" t="s">
        <v>371</v>
      </c>
    </row>
    <row r="245" spans="2:18" ht="24" customHeight="1">
      <c r="B245" s="460" t="s">
        <v>386</v>
      </c>
      <c r="C245" s="14"/>
      <c r="E245" s="1033"/>
      <c r="F245" s="1033"/>
      <c r="G245" s="1033"/>
      <c r="H245" s="1033"/>
      <c r="I245" s="1033"/>
      <c r="J245" s="1033"/>
      <c r="K245" s="1033"/>
      <c r="L245" s="1033"/>
      <c r="M245" s="1033"/>
      <c r="N245" s="1033"/>
      <c r="P245" s="930" t="s">
        <v>371</v>
      </c>
    </row>
    <row r="246" spans="2:18" ht="24" customHeight="1">
      <c r="B246" s="460" t="s">
        <v>810</v>
      </c>
      <c r="C246" s="14"/>
      <c r="E246" s="1034"/>
      <c r="F246" s="1035"/>
      <c r="G246" s="1035"/>
      <c r="H246" s="1035"/>
      <c r="I246" s="1035"/>
      <c r="J246" s="1035"/>
      <c r="K246" s="1035"/>
      <c r="L246" s="1035"/>
      <c r="M246" s="1035"/>
      <c r="N246" s="1036"/>
      <c r="P246" s="930" t="s">
        <v>371</v>
      </c>
    </row>
    <row r="247" spans="2:18" ht="24" customHeight="1">
      <c r="B247" s="460" t="s">
        <v>387</v>
      </c>
      <c r="C247" s="14"/>
      <c r="E247" s="1033"/>
      <c r="F247" s="1033"/>
      <c r="G247" s="1033"/>
      <c r="H247" s="1033"/>
      <c r="I247" s="1033"/>
      <c r="J247" s="1033"/>
      <c r="K247" s="1033"/>
      <c r="L247" s="1033"/>
      <c r="M247" s="1033"/>
      <c r="N247" s="1033"/>
      <c r="P247" s="930" t="s">
        <v>371</v>
      </c>
    </row>
    <row r="248" spans="2:18" ht="24" customHeight="1">
      <c r="B248" s="460" t="s">
        <v>954</v>
      </c>
      <c r="C248" s="186">
        <f>'2(b). Start up farm'!I266-SUM(C116:F116)-SUM(C183:F183)</f>
        <v>0</v>
      </c>
      <c r="E248" s="1033"/>
      <c r="F248" s="1033"/>
      <c r="G248" s="1033"/>
      <c r="H248" s="1033"/>
      <c r="I248" s="1033"/>
      <c r="J248" s="1033"/>
      <c r="K248" s="1033"/>
      <c r="L248" s="1033"/>
      <c r="M248" s="1033"/>
      <c r="N248" s="1033"/>
      <c r="P248" s="428" t="s">
        <v>388</v>
      </c>
    </row>
    <row r="249" spans="2:18" ht="24" customHeight="1">
      <c r="B249" s="195" t="s">
        <v>322</v>
      </c>
      <c r="C249" s="14"/>
      <c r="E249" s="1033"/>
      <c r="F249" s="1033"/>
      <c r="G249" s="1033"/>
      <c r="H249" s="1033"/>
      <c r="I249" s="1033"/>
      <c r="J249" s="1033"/>
      <c r="K249" s="1033"/>
      <c r="L249" s="1033"/>
      <c r="M249" s="1033"/>
      <c r="N249" s="1033"/>
      <c r="P249" s="428" t="s">
        <v>389</v>
      </c>
    </row>
    <row r="250" spans="2:18" ht="24" customHeight="1">
      <c r="B250" s="195" t="s">
        <v>323</v>
      </c>
      <c r="C250" s="14"/>
      <c r="E250" s="1033"/>
      <c r="F250" s="1033"/>
      <c r="G250" s="1033"/>
      <c r="H250" s="1033"/>
      <c r="I250" s="1033"/>
      <c r="J250" s="1033"/>
      <c r="K250" s="1033"/>
      <c r="L250" s="1033"/>
      <c r="M250" s="1033"/>
      <c r="N250" s="1033"/>
      <c r="P250" s="428" t="s">
        <v>389</v>
      </c>
    </row>
    <row r="251" spans="2:18" ht="24" customHeight="1">
      <c r="B251" s="195" t="s">
        <v>324</v>
      </c>
      <c r="C251" s="14"/>
      <c r="E251" s="1033"/>
      <c r="F251" s="1033"/>
      <c r="G251" s="1033"/>
      <c r="H251" s="1033"/>
      <c r="I251" s="1033"/>
      <c r="J251" s="1033"/>
      <c r="K251" s="1033"/>
      <c r="L251" s="1033"/>
      <c r="M251" s="1033"/>
      <c r="N251" s="1033"/>
      <c r="P251" s="428" t="s">
        <v>389</v>
      </c>
    </row>
    <row r="252" spans="2:18" ht="15" customHeight="1">
      <c r="B252" s="446"/>
      <c r="C252" s="79"/>
      <c r="D252" s="79"/>
      <c r="E252" s="79"/>
      <c r="F252" s="79"/>
      <c r="G252" s="79"/>
      <c r="H252" s="79"/>
      <c r="I252" s="79"/>
      <c r="J252" s="79"/>
      <c r="K252" s="79"/>
      <c r="L252" s="79"/>
      <c r="M252" s="79"/>
      <c r="N252" s="79"/>
      <c r="O252" s="79"/>
      <c r="Q252" s="79"/>
      <c r="R252" s="79"/>
    </row>
    <row r="253" spans="2:18">
      <c r="B253" s="428"/>
    </row>
    <row r="254" spans="2:18" ht="15" customHeight="1">
      <c r="B254" s="462"/>
      <c r="C254" s="79"/>
      <c r="D254" s="79"/>
      <c r="E254" s="79"/>
      <c r="F254" s="79"/>
      <c r="G254" s="79"/>
      <c r="H254" s="79"/>
      <c r="I254" s="79"/>
      <c r="J254" s="79"/>
      <c r="K254" s="79"/>
      <c r="L254" s="79"/>
      <c r="M254" s="79"/>
      <c r="N254" s="79"/>
      <c r="O254" s="79"/>
      <c r="P254" s="79"/>
      <c r="Q254" s="79"/>
      <c r="R254" s="79"/>
    </row>
    <row r="255" spans="2:18" ht="24" customHeight="1">
      <c r="B255" s="434" t="s">
        <v>390</v>
      </c>
      <c r="C255" s="171">
        <f>SUM(C227:C251)</f>
        <v>0</v>
      </c>
      <c r="D255" s="463"/>
      <c r="E255" s="463"/>
      <c r="F255" s="464"/>
      <c r="G255" s="464"/>
      <c r="H255" s="464"/>
      <c r="I255" s="464"/>
      <c r="J255" s="464"/>
      <c r="K255" s="464"/>
      <c r="L255" s="464"/>
      <c r="M255" s="432"/>
      <c r="N255" s="432"/>
      <c r="O255" s="79"/>
      <c r="P255" s="172"/>
      <c r="Q255" s="79"/>
      <c r="R255" s="79"/>
    </row>
    <row r="256" spans="2:18" ht="24" customHeight="1">
      <c r="B256" s="436" t="s">
        <v>391</v>
      </c>
      <c r="C256" s="171">
        <f>C255-C248</f>
        <v>0</v>
      </c>
      <c r="D256" s="463"/>
      <c r="E256" s="463"/>
      <c r="F256" s="464"/>
      <c r="G256" s="464"/>
      <c r="H256" s="464"/>
      <c r="I256" s="464"/>
      <c r="J256" s="464"/>
      <c r="K256" s="464"/>
      <c r="L256" s="464"/>
      <c r="M256" s="432"/>
      <c r="N256" s="432"/>
      <c r="O256" s="79"/>
      <c r="P256" s="79"/>
      <c r="Q256" s="79"/>
      <c r="R256" s="79"/>
    </row>
    <row r="257" spans="2:15">
      <c r="B257" s="465"/>
      <c r="C257" s="76"/>
      <c r="D257" s="76"/>
      <c r="E257" s="76"/>
      <c r="F257" s="76"/>
      <c r="G257" s="83"/>
      <c r="H257" s="76"/>
      <c r="I257" s="76"/>
      <c r="J257" s="76"/>
      <c r="K257" s="76"/>
      <c r="L257" s="76"/>
      <c r="M257" s="76"/>
      <c r="N257" s="76"/>
      <c r="O257" s="76"/>
    </row>
    <row r="258" spans="2:15" hidden="1">
      <c r="B258" s="177"/>
      <c r="C258" s="178"/>
      <c r="D258" s="178"/>
      <c r="E258" s="76"/>
      <c r="F258" s="76"/>
      <c r="G258" s="76"/>
      <c r="H258" s="76"/>
      <c r="I258" s="76"/>
      <c r="J258" s="76"/>
      <c r="K258" s="76"/>
      <c r="L258" s="76"/>
      <c r="M258" s="76"/>
      <c r="N258" s="76"/>
      <c r="O258" s="76"/>
    </row>
    <row r="259" spans="2:15" hidden="1">
      <c r="B259" s="917" t="s">
        <v>392</v>
      </c>
      <c r="C259" s="82">
        <f>SUM(C79:F79,C100:F100,C124:F124,C146:F146,C166:F166,C189:F189,C212:F212)</f>
        <v>0</v>
      </c>
      <c r="D259" s="82"/>
    </row>
    <row r="260" spans="2:15" hidden="1">
      <c r="B260" s="917" t="s">
        <v>393</v>
      </c>
      <c r="C260" s="82">
        <f>SUM(C80:F80,C101:F101,C125:F125,C147:F147,C167:F167,C190:F190,C213:F213)</f>
        <v>0</v>
      </c>
      <c r="D260" s="82"/>
    </row>
    <row r="261" spans="2:15" hidden="1">
      <c r="B261" s="917" t="s">
        <v>394</v>
      </c>
      <c r="C261" s="82">
        <f>SUM(C81:F81,C102:F102,C126:F126,C148:F148,C168:F168,C191:F191,C214:F214)</f>
        <v>0</v>
      </c>
      <c r="D261" s="82"/>
    </row>
    <row r="262" spans="2:15" hidden="1">
      <c r="B262" s="917"/>
      <c r="C262" s="82"/>
      <c r="D262" s="82"/>
    </row>
    <row r="263" spans="2:15" hidden="1">
      <c r="B263" s="917" t="s">
        <v>751</v>
      </c>
      <c r="C263" s="82">
        <f>C259+C255</f>
        <v>0</v>
      </c>
      <c r="D263" s="82"/>
      <c r="E263" s="296"/>
    </row>
    <row r="264" spans="2:15" hidden="1">
      <c r="B264" s="917" t="s">
        <v>395</v>
      </c>
      <c r="C264" s="82">
        <f>C263-SUM(C71:F71,C117:F117,C137:F137,C159:F159,C181:F181,C205:F205)</f>
        <v>0</v>
      </c>
      <c r="D264" s="82"/>
    </row>
    <row r="265" spans="2:15" hidden="1">
      <c r="B265" s="917"/>
      <c r="C265" s="82"/>
      <c r="D265" s="82"/>
    </row>
    <row r="266" spans="2:15" hidden="1">
      <c r="B266" s="428"/>
    </row>
    <row r="267" spans="2:15" hidden="1">
      <c r="B267" s="428"/>
    </row>
    <row r="268" spans="2:15" hidden="1">
      <c r="B268" s="428"/>
    </row>
    <row r="269" spans="2:15" hidden="1">
      <c r="B269" s="428"/>
    </row>
    <row r="270" spans="2:15" hidden="1">
      <c r="B270" s="428"/>
    </row>
    <row r="271" spans="2:15" hidden="1">
      <c r="B271" s="428"/>
    </row>
    <row r="272" spans="2:15" hidden="1">
      <c r="B272" s="1029" t="s">
        <v>396</v>
      </c>
      <c r="C272" s="1029"/>
      <c r="D272" s="1029"/>
      <c r="E272" s="1029"/>
      <c r="F272" s="1029"/>
      <c r="G272" s="1029"/>
      <c r="H272" s="1029"/>
      <c r="I272" s="1029"/>
      <c r="J272" s="1029"/>
      <c r="K272" s="1029"/>
      <c r="L272" s="1029"/>
      <c r="M272" s="1029"/>
      <c r="N272" s="1029"/>
    </row>
    <row r="273" spans="2:14" hidden="1">
      <c r="B273" s="918" t="s">
        <v>397</v>
      </c>
      <c r="C273" s="435">
        <f t="shared" ref="C273:N273" si="33">C71</f>
        <v>0</v>
      </c>
      <c r="D273" s="435">
        <f t="shared" si="33"/>
        <v>0</v>
      </c>
      <c r="E273" s="435">
        <f t="shared" si="33"/>
        <v>0</v>
      </c>
      <c r="F273" s="435">
        <f t="shared" si="33"/>
        <v>0</v>
      </c>
      <c r="G273" s="435">
        <f t="shared" si="33"/>
        <v>0</v>
      </c>
      <c r="H273" s="435">
        <f t="shared" si="33"/>
        <v>0</v>
      </c>
      <c r="I273" s="435">
        <f t="shared" si="33"/>
        <v>0</v>
      </c>
      <c r="J273" s="435">
        <f t="shared" si="33"/>
        <v>0</v>
      </c>
      <c r="K273" s="435">
        <f t="shared" si="33"/>
        <v>0</v>
      </c>
      <c r="L273" s="435">
        <f t="shared" si="33"/>
        <v>0</v>
      </c>
      <c r="M273" s="435">
        <f t="shared" si="33"/>
        <v>0</v>
      </c>
      <c r="N273" s="435">
        <f t="shared" si="33"/>
        <v>0</v>
      </c>
    </row>
    <row r="274" spans="2:14" hidden="1">
      <c r="B274" s="918" t="s">
        <v>398</v>
      </c>
      <c r="C274" s="435">
        <f t="shared" ref="C274:N274" si="34">C72</f>
        <v>0</v>
      </c>
      <c r="D274" s="435">
        <f t="shared" si="34"/>
        <v>0</v>
      </c>
      <c r="E274" s="435">
        <f t="shared" si="34"/>
        <v>0</v>
      </c>
      <c r="F274" s="435">
        <f t="shared" si="34"/>
        <v>0</v>
      </c>
      <c r="G274" s="435">
        <f t="shared" si="34"/>
        <v>0</v>
      </c>
      <c r="H274" s="435">
        <f t="shared" si="34"/>
        <v>0</v>
      </c>
      <c r="I274" s="435">
        <f t="shared" si="34"/>
        <v>0</v>
      </c>
      <c r="J274" s="435">
        <f t="shared" si="34"/>
        <v>0</v>
      </c>
      <c r="K274" s="435">
        <f t="shared" si="34"/>
        <v>0</v>
      </c>
      <c r="L274" s="435">
        <f t="shared" si="34"/>
        <v>0</v>
      </c>
      <c r="M274" s="435">
        <f t="shared" si="34"/>
        <v>0</v>
      </c>
      <c r="N274" s="435">
        <f t="shared" si="34"/>
        <v>0</v>
      </c>
    </row>
    <row r="275" spans="2:14" hidden="1">
      <c r="B275" s="918" t="s">
        <v>399</v>
      </c>
      <c r="C275" s="435">
        <f t="shared" ref="C275:N275" si="35">C73</f>
        <v>0</v>
      </c>
      <c r="D275" s="435">
        <f t="shared" si="35"/>
        <v>0</v>
      </c>
      <c r="E275" s="435">
        <f t="shared" si="35"/>
        <v>0</v>
      </c>
      <c r="F275" s="435">
        <f t="shared" si="35"/>
        <v>0</v>
      </c>
      <c r="G275" s="435">
        <f t="shared" si="35"/>
        <v>0</v>
      </c>
      <c r="H275" s="435">
        <f t="shared" si="35"/>
        <v>0</v>
      </c>
      <c r="I275" s="435">
        <f t="shared" si="35"/>
        <v>0</v>
      </c>
      <c r="J275" s="435">
        <f t="shared" si="35"/>
        <v>0</v>
      </c>
      <c r="K275" s="435">
        <f t="shared" si="35"/>
        <v>0</v>
      </c>
      <c r="L275" s="435">
        <f t="shared" si="35"/>
        <v>0</v>
      </c>
      <c r="M275" s="435">
        <f t="shared" si="35"/>
        <v>0</v>
      </c>
      <c r="N275" s="435">
        <f t="shared" si="35"/>
        <v>0</v>
      </c>
    </row>
    <row r="276" spans="2:14" hidden="1">
      <c r="B276" s="918" t="s">
        <v>400</v>
      </c>
      <c r="C276" s="435">
        <f t="shared" ref="C276:N276" si="36">C69</f>
        <v>0</v>
      </c>
      <c r="D276" s="435">
        <f t="shared" si="36"/>
        <v>0</v>
      </c>
      <c r="E276" s="435">
        <f t="shared" si="36"/>
        <v>0</v>
      </c>
      <c r="F276" s="435">
        <f t="shared" si="36"/>
        <v>0</v>
      </c>
      <c r="G276" s="435">
        <f t="shared" si="36"/>
        <v>0</v>
      </c>
      <c r="H276" s="435">
        <f t="shared" si="36"/>
        <v>0</v>
      </c>
      <c r="I276" s="435">
        <f t="shared" si="36"/>
        <v>0</v>
      </c>
      <c r="J276" s="435">
        <f t="shared" si="36"/>
        <v>0</v>
      </c>
      <c r="K276" s="435">
        <f t="shared" si="36"/>
        <v>0</v>
      </c>
      <c r="L276" s="435">
        <f t="shared" si="36"/>
        <v>0</v>
      </c>
      <c r="M276" s="435">
        <f t="shared" si="36"/>
        <v>0</v>
      </c>
      <c r="N276" s="435">
        <f t="shared" si="36"/>
        <v>0</v>
      </c>
    </row>
    <row r="277" spans="2:14" hidden="1">
      <c r="B277" s="918" t="s">
        <v>401</v>
      </c>
      <c r="C277" s="435">
        <f t="shared" ref="C277:N277" si="37">C70</f>
        <v>0</v>
      </c>
      <c r="D277" s="435">
        <f t="shared" si="37"/>
        <v>0</v>
      </c>
      <c r="E277" s="435">
        <f t="shared" si="37"/>
        <v>0</v>
      </c>
      <c r="F277" s="435">
        <f t="shared" si="37"/>
        <v>0</v>
      </c>
      <c r="G277" s="435">
        <f t="shared" si="37"/>
        <v>0</v>
      </c>
      <c r="H277" s="435">
        <f t="shared" si="37"/>
        <v>0</v>
      </c>
      <c r="I277" s="435">
        <f t="shared" si="37"/>
        <v>0</v>
      </c>
      <c r="J277" s="435">
        <f t="shared" si="37"/>
        <v>0</v>
      </c>
      <c r="K277" s="435">
        <f t="shared" si="37"/>
        <v>0</v>
      </c>
      <c r="L277" s="435">
        <f t="shared" si="37"/>
        <v>0</v>
      </c>
      <c r="M277" s="435">
        <f t="shared" si="37"/>
        <v>0</v>
      </c>
      <c r="N277" s="435">
        <f t="shared" si="37"/>
        <v>0</v>
      </c>
    </row>
    <row r="278" spans="2:14" hidden="1">
      <c r="B278" s="918" t="s">
        <v>402</v>
      </c>
      <c r="C278" s="435">
        <f t="shared" ref="C278:N278" si="38">SUM(C75:C77)</f>
        <v>0</v>
      </c>
      <c r="D278" s="435">
        <f t="shared" si="38"/>
        <v>0</v>
      </c>
      <c r="E278" s="435">
        <f t="shared" si="38"/>
        <v>0</v>
      </c>
      <c r="F278" s="435">
        <f t="shared" si="38"/>
        <v>0</v>
      </c>
      <c r="G278" s="435">
        <f t="shared" si="38"/>
        <v>0</v>
      </c>
      <c r="H278" s="435">
        <f t="shared" si="38"/>
        <v>0</v>
      </c>
      <c r="I278" s="435">
        <f t="shared" si="38"/>
        <v>0</v>
      </c>
      <c r="J278" s="435">
        <f t="shared" si="38"/>
        <v>0</v>
      </c>
      <c r="K278" s="435">
        <f t="shared" si="38"/>
        <v>0</v>
      </c>
      <c r="L278" s="435">
        <f t="shared" si="38"/>
        <v>0</v>
      </c>
      <c r="M278" s="435">
        <f t="shared" si="38"/>
        <v>0</v>
      </c>
      <c r="N278" s="435">
        <f t="shared" si="38"/>
        <v>0</v>
      </c>
    </row>
    <row r="279" spans="2:14" hidden="1">
      <c r="B279" s="918" t="s">
        <v>403</v>
      </c>
      <c r="C279" s="435">
        <f t="shared" ref="C279:N279" si="39">C74</f>
        <v>0</v>
      </c>
      <c r="D279" s="435">
        <f t="shared" si="39"/>
        <v>0</v>
      </c>
      <c r="E279" s="435">
        <f t="shared" si="39"/>
        <v>0</v>
      </c>
      <c r="F279" s="435">
        <f t="shared" si="39"/>
        <v>0</v>
      </c>
      <c r="G279" s="435">
        <f t="shared" si="39"/>
        <v>0</v>
      </c>
      <c r="H279" s="435">
        <f t="shared" si="39"/>
        <v>0</v>
      </c>
      <c r="I279" s="435">
        <f t="shared" si="39"/>
        <v>0</v>
      </c>
      <c r="J279" s="435">
        <f t="shared" si="39"/>
        <v>0</v>
      </c>
      <c r="K279" s="435">
        <f t="shared" si="39"/>
        <v>0</v>
      </c>
      <c r="L279" s="435">
        <f t="shared" si="39"/>
        <v>0</v>
      </c>
      <c r="M279" s="435">
        <f t="shared" si="39"/>
        <v>0</v>
      </c>
      <c r="N279" s="435">
        <f t="shared" si="39"/>
        <v>0</v>
      </c>
    </row>
    <row r="280" spans="2:14" hidden="1">
      <c r="B280" s="428"/>
      <c r="C280" s="919"/>
      <c r="D280" s="920"/>
    </row>
    <row r="281" spans="2:14" s="79" customFormat="1" hidden="1">
      <c r="B281" s="446"/>
    </row>
    <row r="282" spans="2:14" s="79" customFormat="1" hidden="1">
      <c r="B282" s="1029" t="s">
        <v>404</v>
      </c>
      <c r="C282" s="1029"/>
      <c r="D282" s="1029"/>
      <c r="E282" s="1029"/>
      <c r="F282" s="1029"/>
      <c r="G282" s="1029"/>
      <c r="H282" s="1029"/>
      <c r="I282" s="1029"/>
      <c r="J282" s="1029"/>
      <c r="K282" s="1029"/>
      <c r="L282" s="1029"/>
      <c r="M282" s="1029"/>
      <c r="N282" s="1029"/>
    </row>
    <row r="283" spans="2:14" s="921" customFormat="1" hidden="1">
      <c r="B283" s="921" t="s">
        <v>397</v>
      </c>
      <c r="C283" s="435">
        <f t="shared" ref="C283:N283" si="40">C117+C137+C159+C181+C205</f>
        <v>0</v>
      </c>
      <c r="D283" s="435">
        <f t="shared" si="40"/>
        <v>0</v>
      </c>
      <c r="E283" s="435">
        <f t="shared" si="40"/>
        <v>0</v>
      </c>
      <c r="F283" s="435">
        <f t="shared" si="40"/>
        <v>0</v>
      </c>
      <c r="G283" s="435">
        <f t="shared" si="40"/>
        <v>0</v>
      </c>
      <c r="H283" s="435">
        <f t="shared" si="40"/>
        <v>0</v>
      </c>
      <c r="I283" s="435">
        <f t="shared" si="40"/>
        <v>0</v>
      </c>
      <c r="J283" s="435">
        <f t="shared" si="40"/>
        <v>0</v>
      </c>
      <c r="K283" s="435">
        <f t="shared" si="40"/>
        <v>0</v>
      </c>
      <c r="L283" s="435">
        <f t="shared" si="40"/>
        <v>0</v>
      </c>
      <c r="M283" s="435">
        <f t="shared" si="40"/>
        <v>0</v>
      </c>
      <c r="N283" s="435">
        <f t="shared" si="40"/>
        <v>0</v>
      </c>
    </row>
    <row r="284" spans="2:14" hidden="1">
      <c r="B284" s="921" t="s">
        <v>398</v>
      </c>
      <c r="C284" s="435">
        <f t="shared" ref="C284:N284" si="41">C118+C138+C160+C182+C206</f>
        <v>0</v>
      </c>
      <c r="D284" s="435">
        <f t="shared" si="41"/>
        <v>0</v>
      </c>
      <c r="E284" s="435">
        <f t="shared" si="41"/>
        <v>0</v>
      </c>
      <c r="F284" s="435">
        <f t="shared" si="41"/>
        <v>0</v>
      </c>
      <c r="G284" s="435">
        <f t="shared" si="41"/>
        <v>0</v>
      </c>
      <c r="H284" s="435">
        <f t="shared" si="41"/>
        <v>0</v>
      </c>
      <c r="I284" s="435">
        <f t="shared" si="41"/>
        <v>0</v>
      </c>
      <c r="J284" s="435">
        <f t="shared" si="41"/>
        <v>0</v>
      </c>
      <c r="K284" s="435">
        <f t="shared" si="41"/>
        <v>0</v>
      </c>
      <c r="L284" s="435">
        <f t="shared" si="41"/>
        <v>0</v>
      </c>
      <c r="M284" s="435">
        <f t="shared" si="41"/>
        <v>0</v>
      </c>
      <c r="N284" s="435">
        <f t="shared" si="41"/>
        <v>0</v>
      </c>
    </row>
    <row r="285" spans="2:14" hidden="1">
      <c r="B285" s="921" t="s">
        <v>405</v>
      </c>
      <c r="C285" s="435">
        <f t="shared" ref="C285:N285" si="42">C139+C140</f>
        <v>0</v>
      </c>
      <c r="D285" s="435">
        <f t="shared" si="42"/>
        <v>0</v>
      </c>
      <c r="E285" s="435">
        <f t="shared" si="42"/>
        <v>0</v>
      </c>
      <c r="F285" s="435">
        <f t="shared" si="42"/>
        <v>0</v>
      </c>
      <c r="G285" s="435">
        <f t="shared" si="42"/>
        <v>0</v>
      </c>
      <c r="H285" s="435">
        <f t="shared" si="42"/>
        <v>0</v>
      </c>
      <c r="I285" s="435">
        <f t="shared" si="42"/>
        <v>0</v>
      </c>
      <c r="J285" s="435">
        <f t="shared" si="42"/>
        <v>0</v>
      </c>
      <c r="K285" s="435">
        <f t="shared" si="42"/>
        <v>0</v>
      </c>
      <c r="L285" s="435">
        <f t="shared" si="42"/>
        <v>0</v>
      </c>
      <c r="M285" s="435">
        <f t="shared" si="42"/>
        <v>0</v>
      </c>
      <c r="N285" s="435">
        <f t="shared" si="42"/>
        <v>0</v>
      </c>
    </row>
    <row r="286" spans="2:14" hidden="1">
      <c r="B286" s="921" t="s">
        <v>406</v>
      </c>
      <c r="C286" s="435"/>
      <c r="D286" s="435"/>
      <c r="E286" s="435"/>
      <c r="F286" s="435"/>
      <c r="G286" s="435"/>
      <c r="H286" s="435"/>
      <c r="I286" s="435"/>
      <c r="J286" s="435"/>
      <c r="K286" s="435"/>
      <c r="L286" s="435"/>
      <c r="M286" s="435"/>
      <c r="N286" s="435"/>
    </row>
    <row r="287" spans="2:14" hidden="1">
      <c r="B287" s="921" t="s">
        <v>407</v>
      </c>
      <c r="C287" s="435">
        <f t="shared" ref="C287:N287" si="43">(C119+C141+C161+C184+C207)</f>
        <v>0</v>
      </c>
      <c r="D287" s="435">
        <f t="shared" si="43"/>
        <v>0</v>
      </c>
      <c r="E287" s="435">
        <f t="shared" si="43"/>
        <v>0</v>
      </c>
      <c r="F287" s="435">
        <f t="shared" si="43"/>
        <v>0</v>
      </c>
      <c r="G287" s="435">
        <f t="shared" si="43"/>
        <v>0</v>
      </c>
      <c r="H287" s="435">
        <f t="shared" si="43"/>
        <v>0</v>
      </c>
      <c r="I287" s="435">
        <f t="shared" si="43"/>
        <v>0</v>
      </c>
      <c r="J287" s="435">
        <f t="shared" si="43"/>
        <v>0</v>
      </c>
      <c r="K287" s="435">
        <f t="shared" si="43"/>
        <v>0</v>
      </c>
      <c r="L287" s="435">
        <f t="shared" si="43"/>
        <v>0</v>
      </c>
      <c r="M287" s="435">
        <f t="shared" si="43"/>
        <v>0</v>
      </c>
      <c r="N287" s="435">
        <f t="shared" si="43"/>
        <v>0</v>
      </c>
    </row>
    <row r="288" spans="2:14" hidden="1">
      <c r="B288" s="921" t="s">
        <v>408</v>
      </c>
      <c r="C288" s="435">
        <f t="shared" ref="C288:N288" si="44">SUM(C120:C122,C142:C144,C162:C164,C185:C187,C208:C210)+C100</f>
        <v>0</v>
      </c>
      <c r="D288" s="435">
        <f t="shared" si="44"/>
        <v>0</v>
      </c>
      <c r="E288" s="435">
        <f t="shared" si="44"/>
        <v>0</v>
      </c>
      <c r="F288" s="435">
        <f t="shared" si="44"/>
        <v>0</v>
      </c>
      <c r="G288" s="435">
        <f t="shared" si="44"/>
        <v>0</v>
      </c>
      <c r="H288" s="435">
        <f t="shared" si="44"/>
        <v>0</v>
      </c>
      <c r="I288" s="435">
        <f t="shared" si="44"/>
        <v>0</v>
      </c>
      <c r="J288" s="435">
        <f t="shared" si="44"/>
        <v>0</v>
      </c>
      <c r="K288" s="435">
        <f t="shared" si="44"/>
        <v>0</v>
      </c>
      <c r="L288" s="435">
        <f t="shared" si="44"/>
        <v>0</v>
      </c>
      <c r="M288" s="435">
        <f t="shared" si="44"/>
        <v>0</v>
      </c>
      <c r="N288" s="435">
        <f t="shared" si="44"/>
        <v>0</v>
      </c>
    </row>
    <row r="289" spans="2:14" hidden="1">
      <c r="B289" s="921" t="s">
        <v>60</v>
      </c>
      <c r="C289" s="435">
        <f t="shared" ref="C289:N289" si="45">C183+C116</f>
        <v>0</v>
      </c>
      <c r="D289" s="435">
        <f t="shared" si="45"/>
        <v>0</v>
      </c>
      <c r="E289" s="435">
        <f t="shared" si="45"/>
        <v>0</v>
      </c>
      <c r="F289" s="435">
        <f t="shared" si="45"/>
        <v>0</v>
      </c>
      <c r="G289" s="435">
        <f t="shared" si="45"/>
        <v>0</v>
      </c>
      <c r="H289" s="435">
        <f t="shared" si="45"/>
        <v>0</v>
      </c>
      <c r="I289" s="435">
        <f t="shared" si="45"/>
        <v>0</v>
      </c>
      <c r="J289" s="435">
        <f t="shared" si="45"/>
        <v>0</v>
      </c>
      <c r="K289" s="435">
        <f t="shared" si="45"/>
        <v>0</v>
      </c>
      <c r="L289" s="435">
        <f t="shared" si="45"/>
        <v>0</v>
      </c>
      <c r="M289" s="435">
        <f t="shared" si="45"/>
        <v>0</v>
      </c>
      <c r="N289" s="435">
        <f t="shared" si="45"/>
        <v>0</v>
      </c>
    </row>
    <row r="290" spans="2:14" hidden="1"/>
    <row r="291" spans="2:14" s="79" customFormat="1" hidden="1">
      <c r="B291" s="446"/>
    </row>
    <row r="292" spans="2:14" hidden="1">
      <c r="C292" s="435"/>
      <c r="D292" s="435"/>
      <c r="F292" s="77" t="s">
        <v>409</v>
      </c>
    </row>
    <row r="293" spans="2:14" hidden="1">
      <c r="F293" s="435">
        <f>SUM(C273:F279,C283:F289)</f>
        <v>0</v>
      </c>
      <c r="G293" s="435">
        <f>C259-F293</f>
        <v>0</v>
      </c>
    </row>
    <row r="294" spans="2:14" hidden="1">
      <c r="B294" s="79" t="s">
        <v>410</v>
      </c>
      <c r="C294" s="79"/>
      <c r="D294" s="79"/>
      <c r="E294" s="79"/>
      <c r="F294" s="79"/>
      <c r="G294" s="79"/>
      <c r="H294" s="79"/>
      <c r="I294" s="79"/>
      <c r="J294" s="79"/>
      <c r="K294" s="79"/>
      <c r="L294" s="79"/>
      <c r="M294" s="79"/>
      <c r="N294" s="79"/>
    </row>
    <row r="295" spans="2:14" hidden="1">
      <c r="B295" s="921" t="s">
        <v>411</v>
      </c>
      <c r="C295" s="435">
        <f>SUMIF(P227:P251,"util",C227:C251)/4</f>
        <v>0</v>
      </c>
      <c r="D295" s="435">
        <f>C295</f>
        <v>0</v>
      </c>
      <c r="E295" s="435">
        <f t="shared" ref="E295:N295" si="46">D295</f>
        <v>0</v>
      </c>
      <c r="F295" s="435">
        <f t="shared" si="46"/>
        <v>0</v>
      </c>
      <c r="G295" s="435">
        <f t="shared" si="46"/>
        <v>0</v>
      </c>
      <c r="H295" s="435">
        <f t="shared" si="46"/>
        <v>0</v>
      </c>
      <c r="I295" s="435">
        <f t="shared" si="46"/>
        <v>0</v>
      </c>
      <c r="J295" s="435">
        <f t="shared" si="46"/>
        <v>0</v>
      </c>
      <c r="K295" s="435">
        <f t="shared" si="46"/>
        <v>0</v>
      </c>
      <c r="L295" s="435">
        <f t="shared" si="46"/>
        <v>0</v>
      </c>
      <c r="M295" s="435">
        <f t="shared" si="46"/>
        <v>0</v>
      </c>
      <c r="N295" s="435">
        <f t="shared" si="46"/>
        <v>0</v>
      </c>
    </row>
    <row r="296" spans="2:14" hidden="1">
      <c r="B296" s="921" t="s">
        <v>412</v>
      </c>
      <c r="C296" s="77">
        <f>SUMIF(P227:P251,"occ",C227:C251)/4</f>
        <v>0</v>
      </c>
      <c r="D296" s="435">
        <f t="shared" ref="D296:N300" si="47">C296</f>
        <v>0</v>
      </c>
      <c r="E296" s="435">
        <f t="shared" si="47"/>
        <v>0</v>
      </c>
      <c r="F296" s="435">
        <f t="shared" si="47"/>
        <v>0</v>
      </c>
      <c r="G296" s="435">
        <f t="shared" si="47"/>
        <v>0</v>
      </c>
      <c r="H296" s="435">
        <f t="shared" si="47"/>
        <v>0</v>
      </c>
      <c r="I296" s="435">
        <f t="shared" si="47"/>
        <v>0</v>
      </c>
      <c r="J296" s="435">
        <f t="shared" si="47"/>
        <v>0</v>
      </c>
      <c r="K296" s="435">
        <f t="shared" si="47"/>
        <v>0</v>
      </c>
      <c r="L296" s="435">
        <f t="shared" si="47"/>
        <v>0</v>
      </c>
      <c r="M296" s="435">
        <f t="shared" si="47"/>
        <v>0</v>
      </c>
      <c r="N296" s="435">
        <f t="shared" si="47"/>
        <v>0</v>
      </c>
    </row>
    <row r="297" spans="2:14" hidden="1">
      <c r="B297" s="921" t="s">
        <v>413</v>
      </c>
      <c r="C297" s="77">
        <f>SUMIF(P227:P251,"veh",C227:C251)/4</f>
        <v>0</v>
      </c>
      <c r="D297" s="435">
        <f t="shared" si="47"/>
        <v>0</v>
      </c>
      <c r="E297" s="435">
        <f t="shared" si="47"/>
        <v>0</v>
      </c>
      <c r="F297" s="435">
        <f t="shared" si="47"/>
        <v>0</v>
      </c>
      <c r="G297" s="435">
        <f t="shared" si="47"/>
        <v>0</v>
      </c>
      <c r="H297" s="435">
        <f t="shared" si="47"/>
        <v>0</v>
      </c>
      <c r="I297" s="435">
        <f t="shared" si="47"/>
        <v>0</v>
      </c>
      <c r="J297" s="435">
        <f t="shared" si="47"/>
        <v>0</v>
      </c>
      <c r="K297" s="435">
        <f t="shared" si="47"/>
        <v>0</v>
      </c>
      <c r="L297" s="435">
        <f t="shared" si="47"/>
        <v>0</v>
      </c>
      <c r="M297" s="435">
        <f t="shared" si="47"/>
        <v>0</v>
      </c>
      <c r="N297" s="435">
        <f t="shared" si="47"/>
        <v>0</v>
      </c>
    </row>
    <row r="298" spans="2:14" hidden="1">
      <c r="B298" s="921" t="s">
        <v>414</v>
      </c>
      <c r="C298" s="77">
        <f>SUMIF(P227:P251,"sga",C227:C251)/4</f>
        <v>0</v>
      </c>
      <c r="D298" s="435">
        <f t="shared" si="47"/>
        <v>0</v>
      </c>
      <c r="E298" s="435">
        <f t="shared" si="47"/>
        <v>0</v>
      </c>
      <c r="F298" s="435">
        <f t="shared" si="47"/>
        <v>0</v>
      </c>
      <c r="G298" s="435">
        <f t="shared" si="47"/>
        <v>0</v>
      </c>
      <c r="H298" s="435">
        <f t="shared" si="47"/>
        <v>0</v>
      </c>
      <c r="I298" s="435">
        <f t="shared" si="47"/>
        <v>0</v>
      </c>
      <c r="J298" s="435">
        <f t="shared" si="47"/>
        <v>0</v>
      </c>
      <c r="K298" s="435">
        <f t="shared" si="47"/>
        <v>0</v>
      </c>
      <c r="L298" s="435">
        <f t="shared" si="47"/>
        <v>0</v>
      </c>
      <c r="M298" s="435">
        <f t="shared" si="47"/>
        <v>0</v>
      </c>
      <c r="N298" s="435">
        <f t="shared" si="47"/>
        <v>0</v>
      </c>
    </row>
    <row r="299" spans="2:14" hidden="1">
      <c r="B299" s="921" t="s">
        <v>415</v>
      </c>
      <c r="C299" s="77">
        <f>SUMIF(P227:P251,"alloc",C227:C251)/4</f>
        <v>0</v>
      </c>
      <c r="D299" s="435">
        <f t="shared" si="47"/>
        <v>0</v>
      </c>
      <c r="E299" s="435">
        <f t="shared" si="47"/>
        <v>0</v>
      </c>
      <c r="F299" s="435">
        <f t="shared" si="47"/>
        <v>0</v>
      </c>
      <c r="G299" s="435">
        <f t="shared" si="47"/>
        <v>0</v>
      </c>
      <c r="H299" s="435">
        <f t="shared" si="47"/>
        <v>0</v>
      </c>
      <c r="I299" s="435">
        <f t="shared" si="47"/>
        <v>0</v>
      </c>
      <c r="J299" s="435">
        <f t="shared" si="47"/>
        <v>0</v>
      </c>
      <c r="K299" s="435">
        <f t="shared" si="47"/>
        <v>0</v>
      </c>
      <c r="L299" s="435">
        <f t="shared" si="47"/>
        <v>0</v>
      </c>
      <c r="M299" s="435">
        <f t="shared" si="47"/>
        <v>0</v>
      </c>
      <c r="N299" s="435">
        <f t="shared" si="47"/>
        <v>0</v>
      </c>
    </row>
    <row r="300" spans="2:14" hidden="1">
      <c r="B300" s="921" t="s">
        <v>416</v>
      </c>
      <c r="C300" s="435">
        <f>C248/4</f>
        <v>0</v>
      </c>
      <c r="D300" s="435">
        <f t="shared" si="47"/>
        <v>0</v>
      </c>
      <c r="E300" s="435">
        <f t="shared" si="47"/>
        <v>0</v>
      </c>
      <c r="F300" s="435">
        <f t="shared" si="47"/>
        <v>0</v>
      </c>
      <c r="G300" s="435">
        <f t="shared" si="47"/>
        <v>0</v>
      </c>
      <c r="H300" s="435">
        <f t="shared" si="47"/>
        <v>0</v>
      </c>
      <c r="I300" s="435">
        <f t="shared" si="47"/>
        <v>0</v>
      </c>
      <c r="J300" s="435">
        <f t="shared" si="47"/>
        <v>0</v>
      </c>
      <c r="K300" s="435">
        <f t="shared" si="47"/>
        <v>0</v>
      </c>
      <c r="L300" s="435">
        <f t="shared" si="47"/>
        <v>0</v>
      </c>
      <c r="M300" s="435">
        <f t="shared" si="47"/>
        <v>0</v>
      </c>
      <c r="N300" s="435">
        <f t="shared" si="47"/>
        <v>0</v>
      </c>
    </row>
    <row r="301" spans="2:14" hidden="1"/>
    <row r="308" spans="2:14">
      <c r="B308" s="466"/>
      <c r="C308" s="83"/>
      <c r="D308" s="83"/>
      <c r="E308" s="83"/>
      <c r="F308" s="83"/>
      <c r="G308" s="83"/>
      <c r="H308" s="83"/>
      <c r="I308" s="83"/>
      <c r="J308" s="83"/>
      <c r="K308" s="83"/>
      <c r="L308" s="83"/>
      <c r="M308" s="83"/>
      <c r="N308" s="83"/>
    </row>
    <row r="309" spans="2:14">
      <c r="B309" s="466"/>
      <c r="C309" s="83"/>
      <c r="D309" s="83"/>
      <c r="E309" s="83"/>
      <c r="F309" s="83"/>
      <c r="G309" s="83"/>
      <c r="H309" s="83"/>
      <c r="I309" s="83"/>
      <c r="J309" s="83"/>
      <c r="K309" s="83"/>
      <c r="L309" s="83"/>
      <c r="M309" s="83"/>
      <c r="N309" s="83"/>
    </row>
    <row r="310" spans="2:14">
      <c r="B310" s="466"/>
      <c r="C310" s="83"/>
      <c r="D310" s="83"/>
      <c r="E310" s="83"/>
      <c r="F310" s="83"/>
      <c r="G310" s="83"/>
      <c r="H310" s="83"/>
      <c r="I310" s="83"/>
      <c r="J310" s="83"/>
      <c r="K310" s="83"/>
      <c r="L310" s="83"/>
      <c r="M310" s="83"/>
      <c r="N310" s="83"/>
    </row>
    <row r="311" spans="2:14">
      <c r="B311" s="466"/>
      <c r="C311" s="83"/>
      <c r="D311" s="83"/>
      <c r="E311" s="83"/>
      <c r="F311" s="83"/>
      <c r="G311" s="83"/>
      <c r="H311" s="83"/>
      <c r="I311" s="83"/>
      <c r="J311" s="83"/>
      <c r="K311" s="83"/>
      <c r="L311" s="83"/>
      <c r="M311" s="83"/>
      <c r="N311" s="83"/>
    </row>
    <row r="312" spans="2:14">
      <c r="B312" s="466"/>
      <c r="C312" s="83"/>
      <c r="D312" s="83"/>
      <c r="E312" s="83"/>
      <c r="F312" s="83"/>
      <c r="G312" s="83"/>
      <c r="H312" s="83"/>
      <c r="I312" s="83"/>
      <c r="J312" s="83"/>
      <c r="K312" s="83"/>
      <c r="L312" s="83"/>
      <c r="M312" s="83"/>
      <c r="N312" s="83"/>
    </row>
    <row r="313" spans="2:14">
      <c r="B313" s="466"/>
      <c r="C313" s="83"/>
      <c r="D313" s="83"/>
      <c r="E313" s="83"/>
      <c r="F313" s="83"/>
      <c r="G313" s="83"/>
      <c r="H313" s="83"/>
      <c r="I313" s="83"/>
      <c r="J313" s="83"/>
      <c r="K313" s="83"/>
      <c r="L313" s="83"/>
      <c r="M313" s="83"/>
      <c r="N313" s="83"/>
    </row>
    <row r="314" spans="2:14">
      <c r="B314" s="466"/>
      <c r="C314" s="83"/>
      <c r="D314" s="83"/>
      <c r="E314" s="83"/>
      <c r="F314" s="83"/>
      <c r="G314" s="83"/>
      <c r="H314" s="83"/>
      <c r="I314" s="83"/>
      <c r="J314" s="83"/>
      <c r="K314" s="83"/>
      <c r="L314" s="83"/>
      <c r="M314" s="83"/>
      <c r="N314" s="83"/>
    </row>
  </sheetData>
  <sheetProtection algorithmName="SHA-512" hashValue="wryZa7zhG7zrvn1fVSi57CGyw8O39HumLHe62cblgNhEvcgEYvV6ONRJ5LMVxOb+GKcuP9aqKl6lloDK2evFvg==" saltValue="OxaxZV/EUEZKL/VGbTlFzQ==" spinCount="100000" sheet="1" formatCells="0" formatColumns="0" formatRows="0"/>
  <sortState xmlns:xlrd2="http://schemas.microsoft.com/office/spreadsheetml/2017/richdata2" ref="O25:S34">
    <sortCondition ref="O25:O34"/>
  </sortState>
  <mergeCells count="62">
    <mergeCell ref="B87:I87"/>
    <mergeCell ref="B104:I104"/>
    <mergeCell ref="F56:J56"/>
    <mergeCell ref="E229:N229"/>
    <mergeCell ref="B153:D153"/>
    <mergeCell ref="B223:I223"/>
    <mergeCell ref="B128:I128"/>
    <mergeCell ref="B150:I150"/>
    <mergeCell ref="B170:I170"/>
    <mergeCell ref="B194:I194"/>
    <mergeCell ref="B91:D91"/>
    <mergeCell ref="B152:D152"/>
    <mergeCell ref="B90:D90"/>
    <mergeCell ref="B89:D89"/>
    <mergeCell ref="E232:N232"/>
    <mergeCell ref="E233:N233"/>
    <mergeCell ref="E234:N234"/>
    <mergeCell ref="B41:N41"/>
    <mergeCell ref="B54:N54"/>
    <mergeCell ref="E227:N227"/>
    <mergeCell ref="C201:F201"/>
    <mergeCell ref="G201:J201"/>
    <mergeCell ref="K201:N201"/>
    <mergeCell ref="K111:N111"/>
    <mergeCell ref="C93:F93"/>
    <mergeCell ref="G93:J93"/>
    <mergeCell ref="K93:N93"/>
    <mergeCell ref="C111:F111"/>
    <mergeCell ref="G111:J111"/>
    <mergeCell ref="B62:I62"/>
    <mergeCell ref="B282:N282"/>
    <mergeCell ref="E235:N235"/>
    <mergeCell ref="E236:N236"/>
    <mergeCell ref="E238:N238"/>
    <mergeCell ref="E239:N239"/>
    <mergeCell ref="E240:N240"/>
    <mergeCell ref="E241:N241"/>
    <mergeCell ref="E248:N248"/>
    <mergeCell ref="E249:N249"/>
    <mergeCell ref="E250:N250"/>
    <mergeCell ref="E251:N251"/>
    <mergeCell ref="E242:N242"/>
    <mergeCell ref="E243:N243"/>
    <mergeCell ref="E244:N244"/>
    <mergeCell ref="E245:N245"/>
    <mergeCell ref="E247:N247"/>
    <mergeCell ref="B272:N272"/>
    <mergeCell ref="C65:F65"/>
    <mergeCell ref="G65:J65"/>
    <mergeCell ref="K65:N65"/>
    <mergeCell ref="E228:N228"/>
    <mergeCell ref="G133:J133"/>
    <mergeCell ref="C177:F177"/>
    <mergeCell ref="G177:J177"/>
    <mergeCell ref="K177:N177"/>
    <mergeCell ref="K133:N133"/>
    <mergeCell ref="K155:N155"/>
    <mergeCell ref="C155:F155"/>
    <mergeCell ref="C133:F133"/>
    <mergeCell ref="G155:J155"/>
    <mergeCell ref="E246:N246"/>
    <mergeCell ref="E230:N230"/>
  </mergeCells>
  <phoneticPr fontId="6" type="noConversion"/>
  <conditionalFormatting sqref="E43 K43 E45 K45 E47 K47 K49">
    <cfRule type="cellIs" dxfId="22" priority="1" operator="equal">
      <formula>0</formula>
    </cfRule>
  </conditionalFormatting>
  <dataValidations disablePrompts="1" count="2">
    <dataValidation allowBlank="1" showInputMessage="1" showErrorMessage="1" errorTitle="stop" error="This cell refers to the Nursery model you chose on the &quot;Start Here&quot; page. You can't change the input. It needs to be consistent across all sheets in order for this financial model to function correctly." sqref="E43:E44" xr:uid="{198C34B0-C801-9840-A110-67E14696032B}"/>
    <dataValidation allowBlank="1" showInputMessage="1" showErrorMessage="1" error="This cell refers to the Grow Out model you chose on the &quot;Start Here&quot; page. You can't change the input. It needs to be consistent across all sheets in order for this financial model to function correctly." sqref="K43" xr:uid="{A7BB5BD9-E672-F942-8157-3A14DE349776}"/>
  </dataValidations>
  <pageMargins left="0.7" right="0.7" top="0.75" bottom="0.75" header="0.3" footer="0.3"/>
  <pageSetup scale="24" fitToHeight="10" orientation="landscape" horizontalDpi="0" verticalDpi="0"/>
  <drawing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his cell refers to the Grow Out model you chose on the &quot;Start Here&quot; page. You can't change the input. It needs to be consistent across all sheets in order for this financial model to function correctly." xr:uid="{BE10F9EF-599D-5548-917F-C184F68BDDED}">
          <x14:formula1>
            <xm:f>'1. Business model'!$F$31</xm:f>
          </x14:formula1>
          <xm:sqref>K44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D6E6-E7B3-F842-B783-DC8ADE6D7220}">
  <sheetPr>
    <tabColor theme="6" tint="-0.249977111117893"/>
  </sheetPr>
  <dimension ref="A1:R247"/>
  <sheetViews>
    <sheetView workbookViewId="0">
      <selection activeCell="C26" sqref="C26"/>
    </sheetView>
  </sheetViews>
  <sheetFormatPr baseColWidth="10" defaultRowHeight="16"/>
  <cols>
    <col min="2" max="2" width="56.33203125" customWidth="1"/>
    <col min="3" max="14" width="15.1640625" customWidth="1"/>
  </cols>
  <sheetData>
    <row r="1" spans="1:5" s="77" customFormat="1"/>
    <row r="2" spans="1:5" s="95" customFormat="1" ht="27" customHeight="1">
      <c r="A2" s="93" t="s">
        <v>748</v>
      </c>
      <c r="B2" s="93"/>
      <c r="C2" s="93"/>
      <c r="D2" s="93"/>
      <c r="E2" s="94"/>
    </row>
    <row r="3" spans="1:5" s="95" customFormat="1" ht="27" customHeight="1">
      <c r="A3" s="93"/>
      <c r="B3" s="93"/>
      <c r="C3" s="93"/>
      <c r="D3" s="93"/>
      <c r="E3" s="94"/>
    </row>
    <row r="4" spans="1:5" s="95" customFormat="1" ht="27" customHeight="1">
      <c r="A4" s="93"/>
      <c r="B4" s="93"/>
      <c r="C4" s="93"/>
      <c r="D4" s="93"/>
      <c r="E4" s="94"/>
    </row>
    <row r="5" spans="1:5" s="95" customFormat="1" ht="27" customHeight="1">
      <c r="A5" s="93"/>
      <c r="B5" s="93"/>
      <c r="C5" s="93"/>
      <c r="D5" s="93"/>
      <c r="E5" s="94"/>
    </row>
    <row r="6" spans="1:5" s="95" customFormat="1" ht="27" customHeight="1">
      <c r="A6" s="93"/>
      <c r="B6" s="93"/>
      <c r="C6" s="93"/>
      <c r="D6" s="93"/>
      <c r="E6" s="94"/>
    </row>
    <row r="7" spans="1:5" s="95" customFormat="1" ht="27" customHeight="1">
      <c r="A7" s="93"/>
      <c r="B7" s="93"/>
      <c r="C7" s="93"/>
      <c r="D7" s="93"/>
      <c r="E7" s="94"/>
    </row>
    <row r="8" spans="1:5" s="95" customFormat="1" ht="27" customHeight="1">
      <c r="A8" s="93"/>
      <c r="B8" s="93"/>
      <c r="C8" s="93"/>
      <c r="D8" s="93"/>
      <c r="E8" s="94"/>
    </row>
    <row r="9" spans="1:5" s="95" customFormat="1" ht="27" customHeight="1">
      <c r="A9" s="93"/>
      <c r="B9" s="93"/>
      <c r="C9" s="93"/>
      <c r="D9" s="93"/>
      <c r="E9" s="94"/>
    </row>
    <row r="10" spans="1:5" s="95" customFormat="1" ht="27" customHeight="1">
      <c r="A10" s="93"/>
      <c r="B10" s="93"/>
      <c r="C10" s="93"/>
      <c r="D10" s="93"/>
      <c r="E10" s="94"/>
    </row>
    <row r="11" spans="1:5" s="95" customFormat="1" ht="27" customHeight="1">
      <c r="A11" s="93"/>
      <c r="B11" s="93"/>
      <c r="C11" s="93"/>
      <c r="D11" s="93"/>
      <c r="E11" s="94"/>
    </row>
    <row r="12" spans="1:5" s="95" customFormat="1" ht="27" customHeight="1">
      <c r="A12" s="93"/>
      <c r="B12" s="93"/>
      <c r="C12" s="93"/>
      <c r="D12" s="93"/>
      <c r="E12" s="94"/>
    </row>
    <row r="13" spans="1:5" s="95" customFormat="1" ht="27" customHeight="1">
      <c r="A13" s="93"/>
      <c r="B13" s="93"/>
      <c r="C13" s="93"/>
      <c r="D13" s="93"/>
      <c r="E13" s="94"/>
    </row>
    <row r="14" spans="1:5" s="77" customFormat="1"/>
    <row r="15" spans="1:5" s="77" customFormat="1"/>
    <row r="16" spans="1:5" s="77" customFormat="1">
      <c r="B16" s="83"/>
    </row>
    <row r="17" spans="1:18" s="78" customFormat="1" ht="27" customHeight="1">
      <c r="A17" s="103"/>
      <c r="B17" s="1006" t="s">
        <v>732</v>
      </c>
      <c r="C17" s="1006"/>
      <c r="D17" s="1006"/>
      <c r="E17" s="1006"/>
      <c r="F17" s="1006"/>
      <c r="G17" s="1006"/>
      <c r="H17" s="1006"/>
      <c r="I17" s="1006"/>
      <c r="J17" s="429"/>
      <c r="K17" s="429"/>
      <c r="L17" s="429"/>
      <c r="M17" s="429"/>
      <c r="N17" s="429"/>
    </row>
    <row r="18" spans="1:18" s="77" customFormat="1">
      <c r="B18" s="418"/>
    </row>
    <row r="19" spans="1:18" s="77" customFormat="1" ht="17" thickBot="1">
      <c r="B19" s="784"/>
      <c r="C19" s="444"/>
      <c r="D19" s="444"/>
      <c r="E19" s="444"/>
      <c r="P19" s="79"/>
      <c r="Q19" s="79"/>
      <c r="R19" s="79"/>
    </row>
    <row r="20" spans="1:18" s="77" customFormat="1" ht="24" customHeight="1">
      <c r="B20" s="888"/>
      <c r="C20" s="1030" t="s">
        <v>709</v>
      </c>
      <c r="D20" s="1031"/>
      <c r="E20" s="1031"/>
      <c r="F20" s="1032"/>
      <c r="G20" s="1030" t="s">
        <v>314</v>
      </c>
      <c r="H20" s="1031"/>
      <c r="I20" s="1031"/>
      <c r="J20" s="1032"/>
      <c r="K20" s="1030" t="s">
        <v>315</v>
      </c>
      <c r="L20" s="1031"/>
      <c r="M20" s="1031"/>
      <c r="N20" s="1032"/>
      <c r="P20" s="79"/>
      <c r="Q20" s="79"/>
      <c r="R20" s="79"/>
    </row>
    <row r="21" spans="1:18" s="77" customFormat="1" ht="29" customHeight="1">
      <c r="B21" s="889"/>
      <c r="C21" s="891" t="s">
        <v>936</v>
      </c>
      <c r="D21" s="892" t="s">
        <v>865</v>
      </c>
      <c r="E21" s="892" t="s">
        <v>935</v>
      </c>
      <c r="F21" s="893" t="s">
        <v>937</v>
      </c>
      <c r="G21" s="891" t="s">
        <v>25</v>
      </c>
      <c r="H21" s="892" t="s">
        <v>26</v>
      </c>
      <c r="I21" s="892" t="s">
        <v>27</v>
      </c>
      <c r="J21" s="893" t="s">
        <v>28</v>
      </c>
      <c r="K21" s="891" t="s">
        <v>25</v>
      </c>
      <c r="L21" s="892" t="s">
        <v>26</v>
      </c>
      <c r="M21" s="892" t="s">
        <v>27</v>
      </c>
      <c r="N21" s="893" t="s">
        <v>28</v>
      </c>
      <c r="P21" s="79"/>
      <c r="Q21" s="79"/>
      <c r="R21" s="79"/>
    </row>
    <row r="22" spans="1:18" s="77" customFormat="1" ht="29" customHeight="1" thickBot="1">
      <c r="B22" s="890"/>
      <c r="C22" s="891"/>
      <c r="D22" s="892"/>
      <c r="E22" s="892"/>
      <c r="F22" s="893"/>
      <c r="G22" s="891"/>
      <c r="H22" s="892"/>
      <c r="I22" s="892"/>
      <c r="J22" s="893"/>
      <c r="K22" s="891"/>
      <c r="L22" s="892"/>
      <c r="M22" s="892"/>
      <c r="N22" s="893"/>
      <c r="P22" s="79"/>
      <c r="Q22" s="79"/>
      <c r="R22" s="79"/>
    </row>
    <row r="23" spans="1:18" s="77" customFormat="1" ht="24" customHeight="1" thickBot="1">
      <c r="B23" s="1047" t="s">
        <v>755</v>
      </c>
      <c r="C23" s="1048"/>
      <c r="D23" s="1048"/>
      <c r="E23" s="1048"/>
      <c r="F23" s="1048"/>
      <c r="G23" s="1048"/>
      <c r="H23" s="1048"/>
      <c r="I23" s="1048"/>
      <c r="J23" s="1048"/>
      <c r="K23" s="1048"/>
      <c r="L23" s="1048"/>
      <c r="M23" s="1048"/>
      <c r="N23" s="1049"/>
      <c r="P23" s="79"/>
      <c r="Q23" s="79"/>
      <c r="R23" s="79"/>
    </row>
    <row r="24" spans="1:18" s="77" customFormat="1" ht="24" customHeight="1">
      <c r="B24" s="484" t="s">
        <v>730</v>
      </c>
      <c r="C24" s="585"/>
      <c r="D24" s="586"/>
      <c r="E24" s="586"/>
      <c r="F24" s="587"/>
      <c r="G24" s="585"/>
      <c r="H24" s="586"/>
      <c r="I24" s="586"/>
      <c r="J24" s="587"/>
      <c r="K24" s="585"/>
      <c r="L24" s="586"/>
      <c r="M24" s="586"/>
      <c r="N24" s="587"/>
      <c r="P24" s="79"/>
      <c r="Q24" s="79"/>
      <c r="R24" s="79"/>
    </row>
    <row r="25" spans="1:18" s="77" customFormat="1" ht="24" customHeight="1">
      <c r="B25" s="484" t="s">
        <v>731</v>
      </c>
      <c r="C25" s="582"/>
      <c r="D25" s="583"/>
      <c r="E25" s="583"/>
      <c r="F25" s="584"/>
      <c r="G25" s="582"/>
      <c r="H25" s="583"/>
      <c r="I25" s="583"/>
      <c r="J25" s="584"/>
      <c r="K25" s="582"/>
      <c r="L25" s="583"/>
      <c r="M25" s="583"/>
      <c r="N25" s="584"/>
      <c r="P25" s="79"/>
      <c r="Q25" s="79"/>
      <c r="R25" s="79"/>
    </row>
    <row r="26" spans="1:18" s="77" customFormat="1" ht="24" customHeight="1" thickBot="1">
      <c r="B26" s="484" t="s">
        <v>729</v>
      </c>
      <c r="C26" s="588"/>
      <c r="D26" s="589"/>
      <c r="E26" s="589"/>
      <c r="F26" s="590"/>
      <c r="G26" s="588"/>
      <c r="H26" s="589"/>
      <c r="I26" s="589"/>
      <c r="J26" s="590"/>
      <c r="K26" s="588"/>
      <c r="L26" s="589"/>
      <c r="M26" s="589"/>
      <c r="N26" s="590"/>
      <c r="P26" s="79"/>
      <c r="Q26" s="79"/>
      <c r="R26" s="79"/>
    </row>
    <row r="27" spans="1:18" s="77" customFormat="1" ht="24" customHeight="1" thickBot="1">
      <c r="B27" s="860" t="s">
        <v>756</v>
      </c>
      <c r="C27" s="861"/>
      <c r="D27" s="861"/>
      <c r="E27" s="861"/>
      <c r="F27" s="861"/>
      <c r="G27" s="861"/>
      <c r="H27" s="861"/>
      <c r="I27" s="861"/>
      <c r="J27" s="861"/>
      <c r="K27" s="861"/>
      <c r="L27" s="861"/>
      <c r="M27" s="861"/>
      <c r="N27" s="862"/>
      <c r="P27" s="79"/>
      <c r="Q27" s="79"/>
      <c r="R27" s="79"/>
    </row>
    <row r="28" spans="1:18" s="77" customFormat="1" ht="24" customHeight="1">
      <c r="B28" s="484" t="s">
        <v>726</v>
      </c>
      <c r="C28" s="585"/>
      <c r="D28" s="586"/>
      <c r="E28" s="586"/>
      <c r="F28" s="587"/>
      <c r="G28" s="585"/>
      <c r="H28" s="586"/>
      <c r="I28" s="586"/>
      <c r="J28" s="587"/>
      <c r="K28" s="585"/>
      <c r="L28" s="586"/>
      <c r="M28" s="586"/>
      <c r="N28" s="587"/>
    </row>
    <row r="29" spans="1:18" s="77" customFormat="1" ht="24" customHeight="1">
      <c r="B29" s="484" t="s">
        <v>727</v>
      </c>
      <c r="C29" s="582"/>
      <c r="D29" s="583"/>
      <c r="E29" s="583"/>
      <c r="F29" s="584"/>
      <c r="G29" s="582"/>
      <c r="H29" s="583"/>
      <c r="I29" s="583"/>
      <c r="J29" s="584"/>
      <c r="K29" s="582"/>
      <c r="L29" s="583"/>
      <c r="M29" s="583"/>
      <c r="N29" s="584"/>
    </row>
    <row r="30" spans="1:18" s="77" customFormat="1" ht="24" customHeight="1">
      <c r="B30" s="485" t="s">
        <v>733</v>
      </c>
      <c r="C30" s="582"/>
      <c r="D30" s="583"/>
      <c r="E30" s="583"/>
      <c r="F30" s="584"/>
      <c r="G30" s="582"/>
      <c r="H30" s="583"/>
      <c r="I30" s="583"/>
      <c r="J30" s="584"/>
      <c r="K30" s="582"/>
      <c r="L30" s="583"/>
      <c r="M30" s="583"/>
      <c r="N30" s="584"/>
    </row>
    <row r="31" spans="1:18" s="77" customFormat="1" ht="24" customHeight="1">
      <c r="B31" s="486" t="s">
        <v>752</v>
      </c>
      <c r="C31" s="582"/>
      <c r="D31" s="583"/>
      <c r="E31" s="583"/>
      <c r="F31" s="584"/>
      <c r="G31" s="582"/>
      <c r="H31" s="583"/>
      <c r="I31" s="583"/>
      <c r="J31" s="584"/>
      <c r="K31" s="582"/>
      <c r="L31" s="583"/>
      <c r="M31" s="583"/>
      <c r="N31" s="584"/>
      <c r="O31" s="79"/>
      <c r="P31" s="79"/>
      <c r="Q31" s="79"/>
      <c r="R31" s="79"/>
    </row>
    <row r="32" spans="1:18" s="77" customFormat="1" ht="24" customHeight="1">
      <c r="B32" s="486" t="s">
        <v>754</v>
      </c>
      <c r="C32" s="582"/>
      <c r="D32" s="583"/>
      <c r="E32" s="583"/>
      <c r="F32" s="584"/>
      <c r="G32" s="582"/>
      <c r="H32" s="583"/>
      <c r="I32" s="583"/>
      <c r="J32" s="584"/>
      <c r="K32" s="582"/>
      <c r="L32" s="583"/>
      <c r="M32" s="583"/>
      <c r="N32" s="584"/>
      <c r="O32" s="79"/>
      <c r="P32" s="79"/>
      <c r="Q32" s="79"/>
      <c r="R32" s="79"/>
    </row>
    <row r="33" spans="2:18" s="77" customFormat="1" ht="27.5" customHeight="1" thickBot="1">
      <c r="B33" s="487" t="s">
        <v>753</v>
      </c>
      <c r="C33" s="588"/>
      <c r="D33" s="589"/>
      <c r="E33" s="589"/>
      <c r="F33" s="590"/>
      <c r="G33" s="588"/>
      <c r="H33" s="589"/>
      <c r="I33" s="589"/>
      <c r="J33" s="590"/>
      <c r="K33" s="588"/>
      <c r="L33" s="589"/>
      <c r="M33" s="589"/>
      <c r="N33" s="590"/>
      <c r="O33" s="79"/>
      <c r="P33" s="79"/>
      <c r="Q33" s="79"/>
      <c r="R33" s="79"/>
    </row>
    <row r="34" spans="2:18" s="77" customFormat="1" ht="15" customHeight="1">
      <c r="B34" s="446"/>
      <c r="C34" s="79"/>
      <c r="D34" s="79"/>
      <c r="E34" s="79"/>
      <c r="F34" s="79"/>
      <c r="G34" s="79"/>
      <c r="H34" s="79"/>
      <c r="I34" s="79"/>
      <c r="J34" s="79"/>
      <c r="K34" s="79"/>
      <c r="L34" s="79"/>
      <c r="M34" s="79"/>
      <c r="N34" s="79"/>
      <c r="O34" s="79"/>
      <c r="P34" s="79"/>
      <c r="Q34" s="79"/>
      <c r="R34" s="79"/>
    </row>
    <row r="35" spans="2:18" s="77" customFormat="1">
      <c r="B35" s="418"/>
    </row>
    <row r="36" spans="2:18" s="77" customFormat="1">
      <c r="B36" s="418"/>
    </row>
    <row r="37" spans="2:18" s="77" customFormat="1">
      <c r="B37" s="418"/>
    </row>
    <row r="38" spans="2:18" s="77" customFormat="1">
      <c r="B38" s="418"/>
    </row>
    <row r="39" spans="2:18" s="77" customFormat="1">
      <c r="B39" s="418"/>
    </row>
    <row r="40" spans="2:18" s="77" customFormat="1">
      <c r="B40" s="418"/>
    </row>
    <row r="41" spans="2:18" s="77" customFormat="1">
      <c r="B41" s="418"/>
    </row>
    <row r="42" spans="2:18" s="77" customFormat="1">
      <c r="B42" s="418"/>
    </row>
    <row r="43" spans="2:18" s="77" customFormat="1">
      <c r="B43" s="418"/>
    </row>
    <row r="44" spans="2:18" s="77" customFormat="1">
      <c r="B44" s="418"/>
    </row>
    <row r="45" spans="2:18" s="77" customFormat="1">
      <c r="B45" s="418"/>
    </row>
    <row r="46" spans="2:18" s="77" customFormat="1">
      <c r="B46" s="418"/>
    </row>
    <row r="47" spans="2:18" s="77" customFormat="1">
      <c r="B47" s="418"/>
    </row>
    <row r="48" spans="2:18" s="77" customFormat="1">
      <c r="B48" s="418"/>
    </row>
    <row r="49" spans="2:2" s="77" customFormat="1">
      <c r="B49" s="418"/>
    </row>
    <row r="50" spans="2:2" s="77" customFormat="1">
      <c r="B50" s="418"/>
    </row>
    <row r="51" spans="2:2" s="77" customFormat="1">
      <c r="B51" s="418"/>
    </row>
    <row r="52" spans="2:2" s="77" customFormat="1">
      <c r="B52" s="418"/>
    </row>
    <row r="53" spans="2:2" s="77" customFormat="1">
      <c r="B53" s="418"/>
    </row>
    <row r="54" spans="2:2" s="77" customFormat="1">
      <c r="B54" s="418"/>
    </row>
    <row r="55" spans="2:2" s="77" customFormat="1">
      <c r="B55" s="418"/>
    </row>
    <row r="56" spans="2:2" s="77" customFormat="1">
      <c r="B56" s="418"/>
    </row>
    <row r="57" spans="2:2" s="77" customFormat="1">
      <c r="B57" s="418"/>
    </row>
    <row r="58" spans="2:2" s="77" customFormat="1">
      <c r="B58" s="418"/>
    </row>
    <row r="59" spans="2:2" s="77" customFormat="1">
      <c r="B59" s="418"/>
    </row>
    <row r="60" spans="2:2" s="77" customFormat="1">
      <c r="B60" s="418"/>
    </row>
    <row r="61" spans="2:2" s="77" customFormat="1">
      <c r="B61" s="418"/>
    </row>
    <row r="62" spans="2:2" s="77" customFormat="1">
      <c r="B62" s="418"/>
    </row>
    <row r="63" spans="2:2" s="77" customFormat="1">
      <c r="B63" s="418"/>
    </row>
    <row r="64" spans="2:2" s="77" customFormat="1">
      <c r="B64" s="418"/>
    </row>
    <row r="65" spans="2:2" s="77" customFormat="1">
      <c r="B65" s="418"/>
    </row>
    <row r="66" spans="2:2" s="77" customFormat="1">
      <c r="B66" s="418"/>
    </row>
    <row r="67" spans="2:2" s="77" customFormat="1">
      <c r="B67" s="418"/>
    </row>
    <row r="68" spans="2:2" s="77" customFormat="1">
      <c r="B68" s="418"/>
    </row>
    <row r="69" spans="2:2" s="77" customFormat="1">
      <c r="B69" s="418"/>
    </row>
    <row r="70" spans="2:2" s="77" customFormat="1">
      <c r="B70" s="418"/>
    </row>
    <row r="71" spans="2:2" s="77" customFormat="1">
      <c r="B71" s="418"/>
    </row>
    <row r="72" spans="2:2" s="77" customFormat="1">
      <c r="B72" s="418"/>
    </row>
    <row r="73" spans="2:2" s="77" customFormat="1">
      <c r="B73" s="418"/>
    </row>
    <row r="74" spans="2:2" s="77" customFormat="1">
      <c r="B74" s="418"/>
    </row>
    <row r="75" spans="2:2" s="77" customFormat="1">
      <c r="B75" s="418"/>
    </row>
    <row r="76" spans="2:2" s="77" customFormat="1">
      <c r="B76" s="418"/>
    </row>
    <row r="77" spans="2:2" s="77" customFormat="1">
      <c r="B77" s="418"/>
    </row>
    <row r="78" spans="2:2" s="77" customFormat="1">
      <c r="B78" s="418"/>
    </row>
    <row r="79" spans="2:2" s="77" customFormat="1">
      <c r="B79" s="418"/>
    </row>
    <row r="80" spans="2:2" s="77" customFormat="1">
      <c r="B80" s="418"/>
    </row>
    <row r="81" spans="2:2" s="77" customFormat="1">
      <c r="B81" s="418"/>
    </row>
    <row r="82" spans="2:2" s="77" customFormat="1">
      <c r="B82" s="418"/>
    </row>
    <row r="83" spans="2:2" s="77" customFormat="1">
      <c r="B83" s="418"/>
    </row>
    <row r="84" spans="2:2" s="77" customFormat="1">
      <c r="B84" s="418"/>
    </row>
    <row r="85" spans="2:2" s="77" customFormat="1">
      <c r="B85" s="418"/>
    </row>
    <row r="86" spans="2:2" s="77" customFormat="1">
      <c r="B86" s="418"/>
    </row>
    <row r="87" spans="2:2" s="77" customFormat="1">
      <c r="B87" s="418"/>
    </row>
    <row r="88" spans="2:2" s="77" customFormat="1">
      <c r="B88" s="418"/>
    </row>
    <row r="89" spans="2:2" s="77" customFormat="1">
      <c r="B89" s="418"/>
    </row>
    <row r="90" spans="2:2" s="77" customFormat="1">
      <c r="B90" s="418"/>
    </row>
    <row r="91" spans="2:2" s="77" customFormat="1">
      <c r="B91" s="418"/>
    </row>
    <row r="92" spans="2:2" s="77" customFormat="1">
      <c r="B92" s="418"/>
    </row>
    <row r="93" spans="2:2" s="77" customFormat="1">
      <c r="B93" s="418"/>
    </row>
    <row r="94" spans="2:2" s="77" customFormat="1">
      <c r="B94" s="418"/>
    </row>
    <row r="95" spans="2:2" s="77" customFormat="1">
      <c r="B95" s="418"/>
    </row>
    <row r="96" spans="2:2" s="77" customFormat="1">
      <c r="B96" s="418"/>
    </row>
    <row r="97" spans="2:2" s="77" customFormat="1">
      <c r="B97" s="418"/>
    </row>
    <row r="98" spans="2:2" s="77" customFormat="1">
      <c r="B98" s="418"/>
    </row>
    <row r="99" spans="2:2" s="77" customFormat="1">
      <c r="B99" s="418"/>
    </row>
    <row r="100" spans="2:2" s="77" customFormat="1">
      <c r="B100" s="418"/>
    </row>
    <row r="101" spans="2:2" s="77" customFormat="1">
      <c r="B101" s="418"/>
    </row>
    <row r="102" spans="2:2" s="77" customFormat="1">
      <c r="B102" s="418"/>
    </row>
    <row r="103" spans="2:2" s="77" customFormat="1">
      <c r="B103" s="418"/>
    </row>
    <row r="104" spans="2:2" s="77" customFormat="1">
      <c r="B104" s="418"/>
    </row>
    <row r="105" spans="2:2" s="77" customFormat="1">
      <c r="B105" s="418"/>
    </row>
    <row r="106" spans="2:2" s="77" customFormat="1">
      <c r="B106" s="418"/>
    </row>
    <row r="107" spans="2:2" s="77" customFormat="1">
      <c r="B107" s="418"/>
    </row>
    <row r="108" spans="2:2" s="77" customFormat="1">
      <c r="B108" s="418"/>
    </row>
    <row r="109" spans="2:2" s="77" customFormat="1">
      <c r="B109" s="418"/>
    </row>
    <row r="110" spans="2:2" s="77" customFormat="1">
      <c r="B110" s="418"/>
    </row>
    <row r="111" spans="2:2" s="77" customFormat="1">
      <c r="B111" s="418"/>
    </row>
    <row r="112" spans="2:2" s="77" customFormat="1">
      <c r="B112" s="418"/>
    </row>
    <row r="113" spans="2:2" s="77" customFormat="1">
      <c r="B113" s="418"/>
    </row>
    <row r="114" spans="2:2" s="77" customFormat="1">
      <c r="B114" s="418"/>
    </row>
    <row r="115" spans="2:2" s="77" customFormat="1">
      <c r="B115" s="418"/>
    </row>
    <row r="116" spans="2:2" s="77" customFormat="1">
      <c r="B116" s="418"/>
    </row>
    <row r="117" spans="2:2" s="77" customFormat="1">
      <c r="B117" s="418"/>
    </row>
    <row r="118" spans="2:2" s="77" customFormat="1">
      <c r="B118" s="418"/>
    </row>
    <row r="119" spans="2:2" s="77" customFormat="1">
      <c r="B119" s="418"/>
    </row>
    <row r="120" spans="2:2" s="77" customFormat="1">
      <c r="B120" s="418"/>
    </row>
    <row r="121" spans="2:2" s="77" customFormat="1">
      <c r="B121" s="418"/>
    </row>
    <row r="122" spans="2:2" s="77" customFormat="1">
      <c r="B122" s="418"/>
    </row>
    <row r="123" spans="2:2" s="77" customFormat="1">
      <c r="B123" s="418"/>
    </row>
    <row r="124" spans="2:2" s="77" customFormat="1">
      <c r="B124" s="418"/>
    </row>
    <row r="125" spans="2:2" s="77" customFormat="1">
      <c r="B125" s="418"/>
    </row>
    <row r="126" spans="2:2" s="77" customFormat="1">
      <c r="B126" s="418"/>
    </row>
    <row r="127" spans="2:2" s="77" customFormat="1">
      <c r="B127" s="418"/>
    </row>
    <row r="128" spans="2:2" s="77" customFormat="1">
      <c r="B128" s="418"/>
    </row>
    <row r="129" spans="2:2" s="77" customFormat="1">
      <c r="B129" s="418"/>
    </row>
    <row r="130" spans="2:2" s="77" customFormat="1">
      <c r="B130" s="418"/>
    </row>
    <row r="131" spans="2:2" s="77" customFormat="1">
      <c r="B131" s="418"/>
    </row>
    <row r="132" spans="2:2" s="77" customFormat="1">
      <c r="B132" s="418"/>
    </row>
    <row r="133" spans="2:2" s="77" customFormat="1">
      <c r="B133" s="418"/>
    </row>
    <row r="134" spans="2:2" s="77" customFormat="1">
      <c r="B134" s="418"/>
    </row>
    <row r="135" spans="2:2" s="77" customFormat="1">
      <c r="B135" s="418"/>
    </row>
    <row r="136" spans="2:2" s="77" customFormat="1">
      <c r="B136" s="418"/>
    </row>
    <row r="137" spans="2:2" s="77" customFormat="1">
      <c r="B137" s="418"/>
    </row>
    <row r="138" spans="2:2" s="77" customFormat="1">
      <c r="B138" s="418"/>
    </row>
    <row r="139" spans="2:2" s="77" customFormat="1">
      <c r="B139" s="418"/>
    </row>
    <row r="140" spans="2:2" s="77" customFormat="1">
      <c r="B140" s="418"/>
    </row>
    <row r="141" spans="2:2" s="77" customFormat="1">
      <c r="B141" s="418"/>
    </row>
    <row r="142" spans="2:2" s="77" customFormat="1">
      <c r="B142" s="418"/>
    </row>
    <row r="143" spans="2:2" s="77" customFormat="1">
      <c r="B143" s="418"/>
    </row>
    <row r="144" spans="2:2" s="77" customFormat="1">
      <c r="B144" s="418"/>
    </row>
    <row r="145" spans="2:2" s="77" customFormat="1">
      <c r="B145" s="418"/>
    </row>
    <row r="146" spans="2:2" s="77" customFormat="1">
      <c r="B146" s="418"/>
    </row>
    <row r="147" spans="2:2" s="77" customFormat="1">
      <c r="B147" s="418"/>
    </row>
    <row r="148" spans="2:2" s="77" customFormat="1">
      <c r="B148" s="418"/>
    </row>
    <row r="149" spans="2:2" s="77" customFormat="1">
      <c r="B149" s="418"/>
    </row>
    <row r="150" spans="2:2" s="77" customFormat="1">
      <c r="B150" s="418"/>
    </row>
    <row r="151" spans="2:2" s="77" customFormat="1">
      <c r="B151" s="418"/>
    </row>
    <row r="152" spans="2:2" s="77" customFormat="1">
      <c r="B152" s="418"/>
    </row>
    <row r="153" spans="2:2" s="77" customFormat="1">
      <c r="B153" s="418"/>
    </row>
    <row r="154" spans="2:2" s="77" customFormat="1">
      <c r="B154" s="418"/>
    </row>
    <row r="155" spans="2:2" s="77" customFormat="1">
      <c r="B155" s="418"/>
    </row>
    <row r="156" spans="2:2" s="77" customFormat="1">
      <c r="B156" s="418"/>
    </row>
    <row r="157" spans="2:2" s="77" customFormat="1">
      <c r="B157" s="418"/>
    </row>
    <row r="158" spans="2:2" s="77" customFormat="1">
      <c r="B158" s="418"/>
    </row>
    <row r="159" spans="2:2" s="77" customFormat="1">
      <c r="B159" s="418"/>
    </row>
    <row r="160" spans="2:2" s="77" customFormat="1">
      <c r="B160" s="418"/>
    </row>
    <row r="161" spans="2:2" s="77" customFormat="1">
      <c r="B161" s="418"/>
    </row>
    <row r="162" spans="2:2" s="77" customFormat="1">
      <c r="B162" s="418"/>
    </row>
    <row r="163" spans="2:2" s="77" customFormat="1">
      <c r="B163" s="418"/>
    </row>
    <row r="164" spans="2:2" s="77" customFormat="1">
      <c r="B164" s="418"/>
    </row>
    <row r="165" spans="2:2" s="77" customFormat="1">
      <c r="B165" s="418"/>
    </row>
    <row r="166" spans="2:2" s="77" customFormat="1">
      <c r="B166" s="418"/>
    </row>
    <row r="167" spans="2:2" s="77" customFormat="1">
      <c r="B167" s="418"/>
    </row>
    <row r="168" spans="2:2" s="77" customFormat="1">
      <c r="B168" s="418"/>
    </row>
    <row r="169" spans="2:2" s="77" customFormat="1">
      <c r="B169" s="418"/>
    </row>
    <row r="170" spans="2:2" s="77" customFormat="1">
      <c r="B170" s="418"/>
    </row>
    <row r="171" spans="2:2" s="77" customFormat="1">
      <c r="B171" s="418"/>
    </row>
    <row r="172" spans="2:2" s="77" customFormat="1">
      <c r="B172" s="418"/>
    </row>
    <row r="173" spans="2:2" s="77" customFormat="1">
      <c r="B173" s="418"/>
    </row>
    <row r="174" spans="2:2" s="77" customFormat="1">
      <c r="B174" s="418"/>
    </row>
    <row r="175" spans="2:2" s="77" customFormat="1">
      <c r="B175" s="418"/>
    </row>
    <row r="176" spans="2:2" s="77" customFormat="1">
      <c r="B176" s="418"/>
    </row>
    <row r="177" spans="2:2" s="77" customFormat="1">
      <c r="B177" s="418"/>
    </row>
    <row r="178" spans="2:2" s="77" customFormat="1">
      <c r="B178" s="418"/>
    </row>
    <row r="179" spans="2:2" s="77" customFormat="1">
      <c r="B179" s="418"/>
    </row>
    <row r="180" spans="2:2" s="77" customFormat="1">
      <c r="B180" s="418"/>
    </row>
    <row r="181" spans="2:2" s="77" customFormat="1">
      <c r="B181" s="418"/>
    </row>
    <row r="182" spans="2:2" s="77" customFormat="1">
      <c r="B182" s="418"/>
    </row>
    <row r="183" spans="2:2" s="77" customFormat="1">
      <c r="B183" s="418"/>
    </row>
    <row r="184" spans="2:2" s="77" customFormat="1">
      <c r="B184" s="418"/>
    </row>
    <row r="185" spans="2:2" s="77" customFormat="1">
      <c r="B185" s="418"/>
    </row>
    <row r="186" spans="2:2" s="77" customFormat="1">
      <c r="B186" s="418"/>
    </row>
    <row r="187" spans="2:2" s="77" customFormat="1">
      <c r="B187" s="418"/>
    </row>
    <row r="188" spans="2:2" s="77" customFormat="1">
      <c r="B188" s="418"/>
    </row>
    <row r="189" spans="2:2" s="77" customFormat="1">
      <c r="B189" s="418"/>
    </row>
    <row r="190" spans="2:2" s="77" customFormat="1">
      <c r="B190" s="418"/>
    </row>
    <row r="191" spans="2:2" s="77" customFormat="1">
      <c r="B191" s="418"/>
    </row>
    <row r="192" spans="2:2" s="77" customFormat="1">
      <c r="B192" s="418"/>
    </row>
    <row r="193" spans="2:2" s="77" customFormat="1">
      <c r="B193" s="418"/>
    </row>
    <row r="194" spans="2:2" s="77" customFormat="1">
      <c r="B194" s="418"/>
    </row>
    <row r="195" spans="2:2" s="77" customFormat="1">
      <c r="B195" s="418"/>
    </row>
    <row r="196" spans="2:2" s="77" customFormat="1">
      <c r="B196" s="418"/>
    </row>
    <row r="197" spans="2:2" s="77" customFormat="1">
      <c r="B197" s="418"/>
    </row>
    <row r="198" spans="2:2" s="77" customFormat="1">
      <c r="B198" s="418"/>
    </row>
    <row r="199" spans="2:2" s="77" customFormat="1">
      <c r="B199" s="418"/>
    </row>
    <row r="200" spans="2:2" s="77" customFormat="1">
      <c r="B200" s="418"/>
    </row>
    <row r="201" spans="2:2" s="77" customFormat="1">
      <c r="B201" s="418"/>
    </row>
    <row r="202" spans="2:2" s="77" customFormat="1">
      <c r="B202" s="418"/>
    </row>
    <row r="203" spans="2:2" s="77" customFormat="1">
      <c r="B203" s="418"/>
    </row>
    <row r="204" spans="2:2" s="77" customFormat="1">
      <c r="B204" s="418"/>
    </row>
    <row r="205" spans="2:2" s="77" customFormat="1">
      <c r="B205" s="418"/>
    </row>
    <row r="206" spans="2:2" s="77" customFormat="1">
      <c r="B206" s="418"/>
    </row>
    <row r="207" spans="2:2" s="77" customFormat="1">
      <c r="B207" s="418"/>
    </row>
    <row r="208" spans="2:2" s="77" customFormat="1">
      <c r="B208" s="418"/>
    </row>
    <row r="209" spans="2:2" s="77" customFormat="1">
      <c r="B209" s="418"/>
    </row>
    <row r="210" spans="2:2" s="77" customFormat="1">
      <c r="B210" s="418"/>
    </row>
    <row r="211" spans="2:2" s="77" customFormat="1">
      <c r="B211" s="418"/>
    </row>
    <row r="212" spans="2:2" s="77" customFormat="1">
      <c r="B212" s="418"/>
    </row>
    <row r="213" spans="2:2" s="77" customFormat="1">
      <c r="B213" s="418"/>
    </row>
    <row r="214" spans="2:2" s="77" customFormat="1">
      <c r="B214" s="418"/>
    </row>
    <row r="215" spans="2:2" s="77" customFormat="1">
      <c r="B215" s="418"/>
    </row>
    <row r="216" spans="2:2" s="77" customFormat="1">
      <c r="B216" s="418"/>
    </row>
    <row r="217" spans="2:2" s="77" customFormat="1">
      <c r="B217" s="418"/>
    </row>
    <row r="218" spans="2:2" s="77" customFormat="1">
      <c r="B218" s="418"/>
    </row>
    <row r="219" spans="2:2" s="77" customFormat="1">
      <c r="B219" s="418"/>
    </row>
    <row r="220" spans="2:2" s="77" customFormat="1">
      <c r="B220" s="418"/>
    </row>
    <row r="221" spans="2:2" s="77" customFormat="1">
      <c r="B221" s="418"/>
    </row>
    <row r="222" spans="2:2" s="77" customFormat="1">
      <c r="B222" s="418"/>
    </row>
    <row r="223" spans="2:2" s="77" customFormat="1">
      <c r="B223" s="418"/>
    </row>
    <row r="224" spans="2:2" s="77" customFormat="1">
      <c r="B224" s="418"/>
    </row>
    <row r="225" spans="2:2" s="77" customFormat="1">
      <c r="B225" s="418"/>
    </row>
    <row r="226" spans="2:2" s="77" customFormat="1">
      <c r="B226" s="418"/>
    </row>
    <row r="227" spans="2:2" s="77" customFormat="1">
      <c r="B227" s="418"/>
    </row>
    <row r="228" spans="2:2" s="77" customFormat="1">
      <c r="B228" s="418"/>
    </row>
    <row r="229" spans="2:2" s="77" customFormat="1">
      <c r="B229" s="418"/>
    </row>
    <row r="230" spans="2:2" s="77" customFormat="1">
      <c r="B230" s="418"/>
    </row>
    <row r="231" spans="2:2" s="77" customFormat="1">
      <c r="B231" s="418"/>
    </row>
    <row r="232" spans="2:2" s="77" customFormat="1">
      <c r="B232" s="418"/>
    </row>
    <row r="233" spans="2:2" s="77" customFormat="1">
      <c r="B233" s="418"/>
    </row>
    <row r="234" spans="2:2" s="77" customFormat="1">
      <c r="B234" s="418"/>
    </row>
    <row r="235" spans="2:2" s="77" customFormat="1">
      <c r="B235" s="418"/>
    </row>
    <row r="236" spans="2:2" s="77" customFormat="1">
      <c r="B236" s="418"/>
    </row>
    <row r="237" spans="2:2" s="77" customFormat="1">
      <c r="B237" s="418"/>
    </row>
    <row r="238" spans="2:2" s="77" customFormat="1">
      <c r="B238" s="418"/>
    </row>
    <row r="239" spans="2:2" s="77" customFormat="1">
      <c r="B239" s="418"/>
    </row>
    <row r="240" spans="2:2" s="77" customFormat="1">
      <c r="B240" s="418"/>
    </row>
    <row r="241" spans="2:2" s="77" customFormat="1">
      <c r="B241" s="418"/>
    </row>
    <row r="242" spans="2:2" s="77" customFormat="1">
      <c r="B242" s="418"/>
    </row>
    <row r="243" spans="2:2" s="77" customFormat="1">
      <c r="B243" s="418"/>
    </row>
    <row r="244" spans="2:2" s="77" customFormat="1">
      <c r="B244" s="418"/>
    </row>
    <row r="245" spans="2:2" s="77" customFormat="1">
      <c r="B245" s="418"/>
    </row>
    <row r="246" spans="2:2" s="77" customFormat="1">
      <c r="B246" s="418"/>
    </row>
    <row r="247" spans="2:2" s="77" customFormat="1">
      <c r="B247" s="418"/>
    </row>
  </sheetData>
  <sheetProtection algorithmName="SHA-512" hashValue="qiSaypCKmhNRuXjuDSPMXUxYGTdL75ljLbYhTtarKG/Z8kmsJ4zmE9hnw2LIPpLfiHogq13G/x2I0QgQnkbmFA==" saltValue="DyCqdqU6EkgExjMapugc4Q==" spinCount="100000" sheet="1" formatCells="0" formatColumns="0" formatRows="0"/>
  <mergeCells count="5">
    <mergeCell ref="B17:I17"/>
    <mergeCell ref="C20:F20"/>
    <mergeCell ref="G20:J20"/>
    <mergeCell ref="K20:N20"/>
    <mergeCell ref="B23:N23"/>
  </mergeCells>
  <pageMargins left="0.7" right="0.7" top="0.75" bottom="0.75" header="0.3" footer="0.3"/>
  <pageSetup orientation="portrait" horizontalDpi="0" verticalDpi="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084F-E203-924B-8DBD-12922745D17A}">
  <sheetPr>
    <tabColor theme="6" tint="-0.249977111117893"/>
    <pageSetUpPr fitToPage="1"/>
  </sheetPr>
  <dimension ref="B1:M54"/>
  <sheetViews>
    <sheetView topLeftCell="A18" workbookViewId="0">
      <selection activeCell="E24" sqref="E24"/>
    </sheetView>
  </sheetViews>
  <sheetFormatPr baseColWidth="10" defaultColWidth="7.33203125" defaultRowHeight="14"/>
  <cols>
    <col min="1" max="1" width="7.33203125" style="349"/>
    <col min="2" max="2" width="4.33203125" style="349" customWidth="1"/>
    <col min="3" max="3" width="6.83203125" style="349" customWidth="1"/>
    <col min="4" max="4" width="48.6640625" style="349" customWidth="1"/>
    <col min="5" max="5" width="19.33203125" style="349" customWidth="1"/>
    <col min="6" max="6" width="74.1640625" style="497" customWidth="1"/>
    <col min="7" max="7" width="5.6640625" style="349" customWidth="1"/>
    <col min="8" max="8" width="2.1640625" style="349" customWidth="1"/>
    <col min="9" max="9" width="2" style="349" customWidth="1"/>
    <col min="10" max="16384" width="7.33203125" style="349"/>
  </cols>
  <sheetData>
    <row r="1" spans="2:6" s="95" customFormat="1" ht="32" customHeight="1">
      <c r="B1" s="416" t="s">
        <v>417</v>
      </c>
      <c r="D1" s="416"/>
      <c r="E1" s="417"/>
      <c r="F1" s="767"/>
    </row>
    <row r="2" spans="2:6">
      <c r="C2" s="488"/>
      <c r="E2" s="488"/>
    </row>
    <row r="3" spans="2:6">
      <c r="C3" s="488"/>
      <c r="E3" s="488"/>
    </row>
    <row r="4" spans="2:6">
      <c r="C4" s="488"/>
      <c r="E4" s="488"/>
    </row>
    <row r="5" spans="2:6">
      <c r="C5" s="488"/>
      <c r="E5" s="488"/>
    </row>
    <row r="6" spans="2:6">
      <c r="C6" s="488"/>
      <c r="E6" s="488"/>
    </row>
    <row r="7" spans="2:6">
      <c r="C7" s="488"/>
      <c r="E7" s="488"/>
    </row>
    <row r="8" spans="2:6">
      <c r="C8" s="488"/>
      <c r="E8" s="488"/>
    </row>
    <row r="9" spans="2:6">
      <c r="C9" s="488"/>
      <c r="E9" s="488"/>
    </row>
    <row r="10" spans="2:6">
      <c r="C10" s="488"/>
      <c r="E10" s="488"/>
    </row>
    <row r="11" spans="2:6">
      <c r="C11" s="488"/>
      <c r="E11" s="488"/>
    </row>
    <row r="12" spans="2:6">
      <c r="C12" s="488"/>
      <c r="E12" s="488"/>
    </row>
    <row r="13" spans="2:6">
      <c r="C13" s="488"/>
      <c r="E13" s="488"/>
    </row>
    <row r="14" spans="2:6">
      <c r="C14" s="488"/>
      <c r="E14" s="488"/>
    </row>
    <row r="15" spans="2:6">
      <c r="C15" s="488"/>
      <c r="E15" s="488"/>
    </row>
    <row r="16" spans="2:6">
      <c r="C16" s="488"/>
      <c r="E16" s="488"/>
    </row>
    <row r="17" spans="2:13">
      <c r="C17" s="488"/>
      <c r="E17" s="488"/>
    </row>
    <row r="18" spans="2:13" ht="52" customHeight="1">
      <c r="C18" s="488"/>
      <c r="E18" s="488"/>
    </row>
    <row r="19" spans="2:13" ht="63" customHeight="1">
      <c r="B19" s="544"/>
      <c r="C19" s="572"/>
      <c r="D19" s="544"/>
      <c r="E19" s="572"/>
      <c r="F19" s="533"/>
      <c r="G19" s="544"/>
      <c r="H19" s="544"/>
      <c r="I19" s="544"/>
    </row>
    <row r="20" spans="2:13" ht="30">
      <c r="B20" s="544"/>
      <c r="C20" s="573"/>
      <c r="D20" s="1052" t="s">
        <v>760</v>
      </c>
      <c r="E20" s="1052"/>
      <c r="F20" s="1052"/>
      <c r="G20" s="544"/>
      <c r="H20" s="544"/>
      <c r="I20" s="544"/>
    </row>
    <row r="21" spans="2:13" ht="23">
      <c r="B21" s="544"/>
      <c r="C21" s="574"/>
      <c r="D21" s="575"/>
      <c r="E21" s="575"/>
      <c r="F21" s="768"/>
      <c r="G21" s="574"/>
      <c r="H21" s="544"/>
      <c r="I21" s="544"/>
    </row>
    <row r="22" spans="2:13" ht="24" customHeight="1">
      <c r="B22" s="544"/>
      <c r="C22" s="574"/>
      <c r="D22" s="1053" t="str">
        <f>IF('1. Business model'!F25=0," ",'1. Business model'!F25)</f>
        <v xml:space="preserve"> </v>
      </c>
      <c r="E22" s="1053"/>
      <c r="F22" s="1053"/>
      <c r="G22" s="574"/>
      <c r="H22" s="545"/>
      <c r="I22" s="545"/>
      <c r="J22" s="489"/>
      <c r="K22" s="489"/>
    </row>
    <row r="23" spans="2:13" ht="24" customHeight="1">
      <c r="B23" s="544"/>
      <c r="C23" s="574"/>
      <c r="D23" s="575"/>
      <c r="E23" s="575"/>
      <c r="F23" s="768"/>
      <c r="G23" s="574"/>
      <c r="H23" s="573"/>
      <c r="I23" s="545"/>
      <c r="J23" s="489"/>
      <c r="K23" s="489"/>
    </row>
    <row r="24" spans="2:13" ht="33" customHeight="1">
      <c r="B24" s="544"/>
      <c r="C24" s="574"/>
      <c r="D24" s="575" t="s">
        <v>418</v>
      </c>
      <c r="E24" s="543"/>
      <c r="F24" s="769" t="str">
        <f>IF(E24=0,"please enter your starting date"," ")</f>
        <v>please enter your starting date</v>
      </c>
      <c r="G24" s="574"/>
      <c r="H24" s="544"/>
      <c r="I24" s="544"/>
    </row>
    <row r="25" spans="2:13" ht="23">
      <c r="B25" s="544"/>
      <c r="C25" s="574"/>
      <c r="D25" s="575"/>
      <c r="E25" s="575"/>
      <c r="F25" s="768"/>
      <c r="G25" s="574"/>
      <c r="H25" s="544"/>
      <c r="I25" s="544"/>
    </row>
    <row r="26" spans="2:13" ht="18">
      <c r="B26" s="544"/>
      <c r="C26" s="573"/>
      <c r="D26" s="546"/>
      <c r="E26" s="573"/>
      <c r="F26" s="770"/>
      <c r="G26" s="544"/>
      <c r="H26" s="544"/>
      <c r="I26" s="544"/>
    </row>
    <row r="27" spans="2:13" ht="20">
      <c r="B27" s="544"/>
      <c r="C27" s="1050" t="s">
        <v>419</v>
      </c>
      <c r="D27" s="1050"/>
      <c r="E27" s="1050"/>
      <c r="F27" s="1050"/>
      <c r="G27" s="547"/>
      <c r="H27" s="547"/>
      <c r="I27" s="547"/>
      <c r="J27" s="490"/>
      <c r="K27" s="490"/>
      <c r="L27" s="490"/>
      <c r="M27" s="490"/>
    </row>
    <row r="28" spans="2:13" ht="19" thickBot="1">
      <c r="B28" s="544"/>
      <c r="C28" s="546"/>
      <c r="D28" s="546"/>
      <c r="E28" s="546"/>
      <c r="F28" s="770"/>
      <c r="G28" s="544"/>
      <c r="H28" s="544"/>
      <c r="I28" s="544"/>
    </row>
    <row r="29" spans="2:13" ht="40" customHeight="1" thickBot="1">
      <c r="B29" s="544"/>
      <c r="C29" s="576"/>
      <c r="D29" s="577" t="s">
        <v>420</v>
      </c>
      <c r="E29" s="578" t="s">
        <v>700</v>
      </c>
      <c r="F29" s="771" t="s">
        <v>715</v>
      </c>
      <c r="G29" s="579"/>
      <c r="H29" s="544"/>
      <c r="I29" s="544"/>
    </row>
    <row r="30" spans="2:13" ht="32" customHeight="1">
      <c r="B30" s="544"/>
      <c r="C30" s="551"/>
      <c r="D30" s="545" t="s">
        <v>421</v>
      </c>
      <c r="E30" s="546"/>
      <c r="F30" s="770"/>
      <c r="G30" s="552"/>
      <c r="H30" s="544"/>
      <c r="I30" s="544"/>
    </row>
    <row r="31" spans="2:13" ht="43" customHeight="1">
      <c r="B31" s="544"/>
      <c r="C31" s="551"/>
      <c r="D31" s="580" t="s">
        <v>423</v>
      </c>
      <c r="E31" s="206"/>
      <c r="F31" s="772"/>
      <c r="G31" s="552"/>
      <c r="H31" s="544"/>
      <c r="I31" s="544"/>
    </row>
    <row r="32" spans="2:13" ht="43" customHeight="1">
      <c r="B32" s="544"/>
      <c r="C32" s="551"/>
      <c r="D32" s="580" t="s">
        <v>962</v>
      </c>
      <c r="E32" s="206"/>
      <c r="F32" s="772"/>
      <c r="G32" s="552"/>
      <c r="H32" s="544"/>
      <c r="I32" s="544"/>
    </row>
    <row r="33" spans="2:9" ht="37" customHeight="1" thickBot="1">
      <c r="B33" s="544"/>
      <c r="C33" s="551"/>
      <c r="D33" s="553" t="s">
        <v>425</v>
      </c>
      <c r="E33" s="554">
        <f>SUM(E31:E32)</f>
        <v>0</v>
      </c>
      <c r="F33" s="770"/>
      <c r="G33" s="552"/>
      <c r="H33" s="544"/>
      <c r="I33" s="544"/>
    </row>
    <row r="34" spans="2:9" ht="26" customHeight="1" thickTop="1">
      <c r="B34" s="544"/>
      <c r="C34" s="551"/>
      <c r="D34" s="555"/>
      <c r="E34" s="556"/>
      <c r="F34" s="770"/>
      <c r="G34" s="552"/>
      <c r="H34" s="544"/>
      <c r="I34" s="544"/>
    </row>
    <row r="35" spans="2:9" ht="18">
      <c r="B35" s="544"/>
      <c r="C35" s="551"/>
      <c r="D35" s="555" t="s">
        <v>426</v>
      </c>
      <c r="E35" s="556"/>
      <c r="F35" s="770"/>
      <c r="G35" s="552"/>
      <c r="H35" s="544"/>
      <c r="I35" s="544"/>
    </row>
    <row r="36" spans="2:9" ht="43" customHeight="1">
      <c r="B36" s="544"/>
      <c r="C36" s="551"/>
      <c r="D36" s="580" t="s">
        <v>427</v>
      </c>
      <c r="E36" s="206"/>
      <c r="F36" s="772"/>
      <c r="G36" s="552"/>
      <c r="H36" s="544"/>
      <c r="I36" s="544"/>
    </row>
    <row r="37" spans="2:9" ht="43" customHeight="1">
      <c r="B37" s="544"/>
      <c r="C37" s="551"/>
      <c r="D37" s="580" t="s">
        <v>428</v>
      </c>
      <c r="E37" s="206"/>
      <c r="F37" s="772"/>
      <c r="G37" s="552"/>
      <c r="H37" s="544"/>
      <c r="I37" s="544"/>
    </row>
    <row r="38" spans="2:9" ht="43" customHeight="1">
      <c r="B38" s="544"/>
      <c r="C38" s="551"/>
      <c r="D38" s="580" t="s">
        <v>429</v>
      </c>
      <c r="E38" s="206"/>
      <c r="F38" s="772"/>
      <c r="G38" s="552"/>
      <c r="H38" s="544"/>
      <c r="I38" s="544"/>
    </row>
    <row r="39" spans="2:9" ht="64" customHeight="1">
      <c r="B39" s="544"/>
      <c r="C39" s="551"/>
      <c r="D39" s="777" t="s">
        <v>868</v>
      </c>
      <c r="E39" s="206"/>
      <c r="F39" s="772"/>
      <c r="G39" s="552"/>
      <c r="H39" s="544"/>
      <c r="I39" s="544"/>
    </row>
    <row r="40" spans="2:9" ht="43" customHeight="1">
      <c r="B40" s="544"/>
      <c r="C40" s="551"/>
      <c r="D40" s="580" t="s">
        <v>430</v>
      </c>
      <c r="E40" s="206"/>
      <c r="F40" s="772"/>
      <c r="G40" s="552"/>
      <c r="H40" s="544"/>
      <c r="I40" s="544"/>
    </row>
    <row r="41" spans="2:9" ht="43" customHeight="1">
      <c r="B41" s="544"/>
      <c r="C41" s="551"/>
      <c r="D41" s="580" t="s">
        <v>867</v>
      </c>
      <c r="E41" s="206"/>
      <c r="F41" s="772"/>
      <c r="G41" s="552"/>
      <c r="H41" s="544"/>
      <c r="I41" s="544"/>
    </row>
    <row r="42" spans="2:9" ht="43" customHeight="1">
      <c r="B42" s="544"/>
      <c r="C42" s="551"/>
      <c r="D42" s="580" t="s">
        <v>431</v>
      </c>
      <c r="E42" s="206"/>
      <c r="F42" s="772"/>
      <c r="G42" s="552"/>
      <c r="H42" s="544"/>
      <c r="I42" s="544"/>
    </row>
    <row r="43" spans="2:9" ht="40" customHeight="1" thickBot="1">
      <c r="B43" s="544"/>
      <c r="C43" s="551"/>
      <c r="D43" s="557" t="s">
        <v>432</v>
      </c>
      <c r="E43" s="554">
        <f>SUM(E36:E42)</f>
        <v>0</v>
      </c>
      <c r="F43" s="770"/>
      <c r="G43" s="552"/>
      <c r="H43" s="544"/>
      <c r="I43" s="544"/>
    </row>
    <row r="44" spans="2:9" ht="31" customHeight="1" thickTop="1">
      <c r="B44" s="544"/>
      <c r="C44" s="551"/>
      <c r="D44" s="558"/>
      <c r="E44" s="559"/>
      <c r="F44" s="770"/>
      <c r="G44" s="560"/>
      <c r="H44" s="544"/>
      <c r="I44" s="544"/>
    </row>
    <row r="45" spans="2:9" ht="31" customHeight="1" thickBot="1">
      <c r="B45" s="544"/>
      <c r="C45" s="551"/>
      <c r="D45" s="555" t="s">
        <v>433</v>
      </c>
      <c r="E45" s="561">
        <f>E33+E43</f>
        <v>0</v>
      </c>
      <c r="F45" s="770"/>
      <c r="G45" s="552"/>
      <c r="H45" s="544"/>
      <c r="I45" s="544"/>
    </row>
    <row r="46" spans="2:9" ht="20" thickTop="1" thickBot="1">
      <c r="B46" s="544"/>
      <c r="C46" s="551"/>
      <c r="D46" s="556"/>
      <c r="E46" s="555"/>
      <c r="F46" s="770"/>
      <c r="G46" s="552"/>
      <c r="H46" s="544"/>
      <c r="I46" s="544"/>
    </row>
    <row r="47" spans="2:9" ht="31" customHeight="1" thickBot="1">
      <c r="B47" s="544"/>
      <c r="C47" s="548"/>
      <c r="D47" s="549" t="s">
        <v>434</v>
      </c>
      <c r="E47" s="549"/>
      <c r="F47" s="773"/>
      <c r="G47" s="550"/>
      <c r="H47" s="544"/>
      <c r="I47" s="544"/>
    </row>
    <row r="48" spans="2:9" ht="33" customHeight="1">
      <c r="B48" s="544"/>
      <c r="C48" s="551"/>
      <c r="D48" s="562" t="s">
        <v>435</v>
      </c>
      <c r="E48" s="555"/>
      <c r="F48" s="770"/>
      <c r="G48" s="552"/>
      <c r="H48" s="544"/>
      <c r="I48" s="544"/>
    </row>
    <row r="49" spans="2:9" ht="69" customHeight="1">
      <c r="B49" s="544"/>
      <c r="C49" s="551"/>
      <c r="D49" s="580" t="s">
        <v>436</v>
      </c>
      <c r="E49" s="581">
        <f>E45</f>
        <v>0</v>
      </c>
      <c r="F49" s="774" t="s">
        <v>759</v>
      </c>
      <c r="G49" s="552"/>
      <c r="H49" s="544"/>
      <c r="I49" s="544"/>
    </row>
    <row r="50" spans="2:9" ht="18">
      <c r="B50" s="544"/>
      <c r="C50" s="551"/>
      <c r="D50" s="557"/>
      <c r="E50" s="563"/>
      <c r="F50" s="770"/>
      <c r="G50" s="552"/>
      <c r="H50" s="544"/>
      <c r="I50" s="544"/>
    </row>
    <row r="51" spans="2:9" ht="19" thickBot="1">
      <c r="B51" s="544"/>
      <c r="C51" s="564"/>
      <c r="D51" s="565"/>
      <c r="E51" s="566"/>
      <c r="F51" s="775"/>
      <c r="G51" s="567"/>
      <c r="H51" s="544"/>
      <c r="I51" s="544"/>
    </row>
    <row r="52" spans="2:9">
      <c r="B52" s="544"/>
      <c r="C52" s="544"/>
      <c r="D52" s="544"/>
      <c r="E52" s="544"/>
      <c r="F52" s="533"/>
      <c r="G52" s="544"/>
      <c r="H52" s="544"/>
      <c r="I52" s="544"/>
    </row>
    <row r="53" spans="2:9" s="491" customFormat="1">
      <c r="B53" s="568"/>
      <c r="C53" s="568"/>
      <c r="D53" s="1051"/>
      <c r="E53" s="569"/>
      <c r="F53" s="776"/>
      <c r="G53" s="570"/>
      <c r="H53" s="568"/>
      <c r="I53" s="568"/>
    </row>
    <row r="54" spans="2:9">
      <c r="B54" s="544"/>
      <c r="C54" s="544"/>
      <c r="D54" s="1051"/>
      <c r="E54" s="571"/>
      <c r="F54" s="533"/>
      <c r="G54" s="544"/>
      <c r="H54" s="544"/>
      <c r="I54" s="544"/>
    </row>
  </sheetData>
  <sheetProtection algorithmName="SHA-512" hashValue="U2g5P/3ljR9ucdMjxR0SnuWzOt9jKzZX2xjO2yxZxlfvdh2nAsacREmuGI3PMdY5c4HAEU4F/fG6Wk/iTCqnIQ==" saltValue="EoRd49EeuKbQE8D8gFUlDQ==" spinCount="100000" sheet="1" formatCells="0" formatColumns="0" formatRows="0"/>
  <mergeCells count="4">
    <mergeCell ref="C27:F27"/>
    <mergeCell ref="D53:D54"/>
    <mergeCell ref="D20:F20"/>
    <mergeCell ref="D22:F22"/>
  </mergeCells>
  <conditionalFormatting sqref="E33">
    <cfRule type="expression" dxfId="21" priority="2" stopIfTrue="1">
      <formula>ISERROR(E33)</formula>
    </cfRule>
  </conditionalFormatting>
  <conditionalFormatting sqref="E43">
    <cfRule type="expression" dxfId="20" priority="1" stopIfTrue="1">
      <formula>ISERROR(E43)</formula>
    </cfRule>
  </conditionalFormatting>
  <conditionalFormatting sqref="E45">
    <cfRule type="expression" dxfId="19" priority="7" stopIfTrue="1">
      <formula>ISERROR(E45)</formula>
    </cfRule>
  </conditionalFormatting>
  <conditionalFormatting sqref="E51">
    <cfRule type="expression" dxfId="18" priority="9" stopIfTrue="1">
      <formula>ISERROR(E51)</formula>
    </cfRule>
  </conditionalFormatting>
  <conditionalFormatting sqref="E53">
    <cfRule type="expression" dxfId="17" priority="8" stopIfTrue="1">
      <formula>ISERROR(E53)</formula>
    </cfRule>
  </conditionalFormatting>
  <conditionalFormatting sqref="E54">
    <cfRule type="containsText" dxfId="16" priority="3" operator="containsText" text="Warning:">
      <formula>NOT(ISERROR(SEARCH("Warning:",E54)))</formula>
    </cfRule>
  </conditionalFormatting>
  <printOptions horizontalCentered="1" verticalCentered="1"/>
  <pageMargins left="0.7" right="0.7" top="0.75" bottom="0.75" header="0.3" footer="0.3"/>
  <pageSetup scale="52" orientation="portrait" horizontalDpi="0" verticalDpi="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B7E97-AF68-CB48-8567-B4F4A399766F}">
  <sheetPr>
    <tabColor theme="6" tint="-0.249977111117893"/>
    <pageSetUpPr fitToPage="1"/>
  </sheetPr>
  <dimension ref="A1:AM112"/>
  <sheetViews>
    <sheetView topLeftCell="A30" workbookViewId="0">
      <selection activeCell="F63" sqref="F63"/>
    </sheetView>
  </sheetViews>
  <sheetFormatPr baseColWidth="10" defaultColWidth="7.33203125" defaultRowHeight="14"/>
  <cols>
    <col min="1" max="1" width="7.33203125" style="497"/>
    <col min="2" max="2" width="34.33203125" style="497" customWidth="1"/>
    <col min="3" max="3" width="30.6640625" style="497" customWidth="1"/>
    <col min="4" max="4" width="26.33203125" style="497" customWidth="1"/>
    <col min="5" max="5" width="13.83203125" style="497" customWidth="1"/>
    <col min="6" max="6" width="14.33203125" style="497" customWidth="1"/>
    <col min="7" max="7" width="15.5" style="497" customWidth="1"/>
    <col min="8" max="8" width="16.6640625" style="497" customWidth="1"/>
    <col min="9" max="9" width="25.1640625" style="499" customWidth="1"/>
    <col min="10" max="14" width="12.33203125" style="497" bestFit="1" customWidth="1"/>
    <col min="15" max="15" width="13" style="497" customWidth="1"/>
    <col min="16" max="26" width="7.33203125" style="497" customWidth="1"/>
    <col min="27" max="27" width="11.33203125" style="497" customWidth="1"/>
    <col min="28" max="31" width="7.33203125" style="497" customWidth="1"/>
    <col min="32" max="37" width="12.33203125" style="497" bestFit="1" customWidth="1"/>
    <col min="38" max="38" width="14.1640625" style="497" customWidth="1"/>
    <col min="39" max="39" width="10.33203125" style="497" customWidth="1"/>
    <col min="40" max="16384" width="7.33203125" style="497"/>
  </cols>
  <sheetData>
    <row r="1" spans="1:9" s="97" customFormat="1" ht="32" customHeight="1"/>
    <row r="2" spans="1:9" s="95" customFormat="1" ht="32" customHeight="1">
      <c r="A2" s="416" t="s">
        <v>437</v>
      </c>
      <c r="B2" s="492"/>
      <c r="C2" s="492"/>
      <c r="D2" s="492"/>
      <c r="E2" s="492"/>
      <c r="F2" s="492"/>
      <c r="G2" s="492"/>
      <c r="H2" s="492"/>
      <c r="I2" s="492"/>
    </row>
    <row r="3" spans="1:9" s="97" customFormat="1" ht="32" customHeight="1"/>
    <row r="4" spans="1:9" s="97" customFormat="1" ht="32" customHeight="1"/>
    <row r="5" spans="1:9" s="97" customFormat="1" ht="32" customHeight="1">
      <c r="I5" s="97" t="s">
        <v>33</v>
      </c>
    </row>
    <row r="6" spans="1:9" s="97" customFormat="1" ht="32" customHeight="1"/>
    <row r="7" spans="1:9" s="97" customFormat="1" ht="32" customHeight="1"/>
    <row r="8" spans="1:9" s="97" customFormat="1" ht="32" customHeight="1"/>
    <row r="9" spans="1:9" s="97" customFormat="1" ht="32" customHeight="1"/>
    <row r="10" spans="1:9" s="97" customFormat="1" ht="32" customHeight="1"/>
    <row r="11" spans="1:9" s="97" customFormat="1" ht="32" customHeight="1"/>
    <row r="12" spans="1:9" s="97" customFormat="1" ht="32" customHeight="1"/>
    <row r="13" spans="1:9" s="97" customFormat="1" ht="32" customHeight="1"/>
    <row r="14" spans="1:9" s="97" customFormat="1" ht="32" customHeight="1"/>
    <row r="15" spans="1:9" s="97" customFormat="1" ht="32" customHeight="1"/>
    <row r="16" spans="1:9" s="97" customFormat="1" ht="32" customHeight="1"/>
    <row r="17" spans="1:11" s="97" customFormat="1" ht="32" customHeight="1"/>
    <row r="18" spans="1:11" s="97" customFormat="1" ht="32" customHeight="1" thickBot="1"/>
    <row r="19" spans="1:11" s="77" customFormat="1" ht="28" customHeight="1">
      <c r="B19" s="991" t="s">
        <v>34</v>
      </c>
      <c r="C19" s="992"/>
      <c r="D19" s="992"/>
      <c r="E19" s="992"/>
      <c r="F19" s="992"/>
      <c r="G19" s="992"/>
      <c r="H19" s="992"/>
      <c r="I19" s="993"/>
      <c r="J19" s="97"/>
      <c r="K19" s="97"/>
    </row>
    <row r="20" spans="1:11" s="77" customFormat="1" ht="23">
      <c r="B20" s="89"/>
      <c r="C20" s="421"/>
      <c r="D20" s="421"/>
      <c r="E20" s="421"/>
      <c r="F20" s="421"/>
      <c r="G20" s="421"/>
      <c r="H20" s="421"/>
      <c r="I20" s="422"/>
      <c r="J20" s="97"/>
    </row>
    <row r="21" spans="1:11" s="77" customFormat="1" ht="44" customHeight="1">
      <c r="B21" s="89"/>
      <c r="C21" s="421" t="s">
        <v>5</v>
      </c>
      <c r="D21" s="493" t="str">
        <f>'1. Business model'!F29</f>
        <v>None</v>
      </c>
      <c r="E21" s="421"/>
      <c r="F21" s="421"/>
      <c r="G21" s="421" t="s">
        <v>438</v>
      </c>
      <c r="H21" s="493" t="str">
        <f>'1. Business model'!F31</f>
        <v>None</v>
      </c>
      <c r="I21" s="422"/>
      <c r="J21" s="97"/>
    </row>
    <row r="22" spans="1:11" s="77" customFormat="1" ht="17" customHeight="1">
      <c r="B22" s="89"/>
      <c r="C22" s="421"/>
      <c r="D22" s="421"/>
      <c r="E22" s="421"/>
      <c r="F22" s="421"/>
      <c r="G22" s="421"/>
      <c r="H22" s="421"/>
      <c r="I22" s="422"/>
      <c r="J22" s="97"/>
    </row>
    <row r="23" spans="1:11" s="77" customFormat="1" ht="117" customHeight="1">
      <c r="B23" s="89"/>
      <c r="C23" s="421" t="s">
        <v>35</v>
      </c>
      <c r="D23" s="493" t="str">
        <f>'1. Business model'!F35</f>
        <v>None</v>
      </c>
      <c r="E23" s="421"/>
      <c r="F23" s="421"/>
      <c r="G23" s="421" t="s">
        <v>36</v>
      </c>
      <c r="H23" s="493" t="str">
        <f>'1. Business model'!F39</f>
        <v xml:space="preserve">None </v>
      </c>
      <c r="I23" s="422"/>
      <c r="J23" s="97"/>
    </row>
    <row r="24" spans="1:11" s="77" customFormat="1" ht="77" customHeight="1">
      <c r="B24" s="89"/>
      <c r="C24" s="421"/>
      <c r="D24" s="421"/>
      <c r="E24" s="421"/>
      <c r="F24" s="421"/>
      <c r="G24" s="421" t="s">
        <v>37</v>
      </c>
      <c r="H24" s="493" t="str">
        <f>'1. Business model'!F41</f>
        <v xml:space="preserve">None </v>
      </c>
      <c r="I24" s="422"/>
      <c r="J24" s="97"/>
    </row>
    <row r="25" spans="1:11" s="77" customFormat="1" ht="30" customHeight="1" thickBot="1">
      <c r="B25" s="425"/>
      <c r="C25" s="426"/>
      <c r="D25" s="426"/>
      <c r="E25" s="426"/>
      <c r="F25" s="426"/>
      <c r="G25" s="426"/>
      <c r="H25" s="426"/>
      <c r="I25" s="427"/>
      <c r="J25" s="97"/>
    </row>
    <row r="26" spans="1:11" s="97" customFormat="1" ht="32" customHeight="1"/>
    <row r="27" spans="1:11" s="97" customFormat="1" ht="32" customHeight="1">
      <c r="A27" s="43"/>
      <c r="B27" s="43"/>
      <c r="C27" s="43"/>
      <c r="D27" s="43"/>
      <c r="E27" s="43"/>
      <c r="F27" s="43"/>
      <c r="G27" s="43"/>
      <c r="H27" s="43"/>
      <c r="I27" s="43"/>
      <c r="J27" s="43"/>
    </row>
    <row r="28" spans="1:11" s="97" customFormat="1" ht="32" customHeight="1">
      <c r="A28" s="43"/>
      <c r="B28" s="1070" t="s">
        <v>757</v>
      </c>
      <c r="C28" s="1070"/>
      <c r="D28" s="1070"/>
      <c r="E28" s="1070"/>
      <c r="F28" s="1070"/>
      <c r="G28" s="1070"/>
      <c r="H28" s="1070"/>
      <c r="I28" s="1070"/>
      <c r="J28" s="43"/>
    </row>
    <row r="29" spans="1:11" s="97" customFormat="1" ht="32" customHeight="1">
      <c r="A29" s="43"/>
      <c r="B29" s="1052">
        <f>'1. Business model'!F25</f>
        <v>0</v>
      </c>
      <c r="C29" s="1052"/>
      <c r="D29" s="1052"/>
      <c r="E29" s="1052"/>
      <c r="F29" s="1052"/>
      <c r="G29" s="1052"/>
      <c r="H29" s="1052"/>
      <c r="I29" s="1052"/>
      <c r="J29" s="43"/>
    </row>
    <row r="30" spans="1:11" ht="67" customHeight="1">
      <c r="A30" s="533"/>
      <c r="B30" s="534"/>
      <c r="C30" s="534"/>
      <c r="D30" s="534"/>
      <c r="E30" s="534"/>
      <c r="F30" s="535"/>
      <c r="G30" s="536"/>
      <c r="H30" s="537"/>
      <c r="I30" s="43"/>
      <c r="J30" s="533"/>
    </row>
    <row r="31" spans="1:11" ht="47" customHeight="1" thickBot="1">
      <c r="A31" s="533"/>
      <c r="B31" s="533"/>
      <c r="C31" s="533"/>
      <c r="D31" s="533"/>
      <c r="E31" s="533"/>
      <c r="F31" s="533"/>
      <c r="G31" s="537"/>
      <c r="H31" s="537"/>
      <c r="I31" s="43"/>
      <c r="J31" s="533"/>
    </row>
    <row r="32" spans="1:11" ht="42" customHeight="1">
      <c r="A32" s="533"/>
      <c r="B32" s="517" t="s">
        <v>439</v>
      </c>
      <c r="C32" s="518" t="s">
        <v>440</v>
      </c>
      <c r="D32" s="519" t="s">
        <v>441</v>
      </c>
      <c r="E32" s="1062" t="s">
        <v>442</v>
      </c>
      <c r="F32" s="1062"/>
      <c r="G32" s="1062"/>
      <c r="H32" s="1062"/>
      <c r="I32" s="1063"/>
      <c r="J32" s="533"/>
    </row>
    <row r="33" spans="1:10" ht="14.75" customHeight="1">
      <c r="A33" s="533"/>
      <c r="B33" s="520"/>
      <c r="C33" s="521"/>
      <c r="D33" s="522"/>
      <c r="E33" s="522"/>
      <c r="F33" s="1064"/>
      <c r="G33" s="1064"/>
      <c r="H33" s="523"/>
      <c r="I33" s="524"/>
      <c r="J33" s="533"/>
    </row>
    <row r="34" spans="1:10" ht="47" customHeight="1">
      <c r="A34" s="533"/>
      <c r="B34" s="505" t="s">
        <v>443</v>
      </c>
      <c r="C34" s="506">
        <f>IF(D$21="none",0,'2(a). Start up nursery '!D431)</f>
        <v>0</v>
      </c>
      <c r="D34" s="506">
        <v>0</v>
      </c>
      <c r="E34" s="869"/>
      <c r="F34" s="870"/>
      <c r="G34" s="870"/>
      <c r="H34" s="870"/>
      <c r="I34" s="871"/>
      <c r="J34" s="533"/>
    </row>
    <row r="35" spans="1:10" ht="47" customHeight="1">
      <c r="A35" s="533"/>
      <c r="B35" s="505" t="s">
        <v>444</v>
      </c>
      <c r="C35" s="506">
        <f>IF(D$21="none",0,'2(a). Start up nursery '!D432)</f>
        <v>0</v>
      </c>
      <c r="D35" s="506">
        <f>IF(H$21="none",0,'2(b). Start up farm'!D268)</f>
        <v>0</v>
      </c>
      <c r="E35" s="1055"/>
      <c r="F35" s="1056"/>
      <c r="G35" s="1056"/>
      <c r="H35" s="1056"/>
      <c r="I35" s="1057"/>
      <c r="J35" s="533"/>
    </row>
    <row r="36" spans="1:10" ht="47" customHeight="1">
      <c r="A36" s="533"/>
      <c r="B36" s="505" t="s">
        <v>445</v>
      </c>
      <c r="C36" s="506">
        <f>IF(D$21="none",0,'2(a). Start up nursery '!D433)</f>
        <v>0</v>
      </c>
      <c r="D36" s="506">
        <v>0</v>
      </c>
      <c r="E36" s="1055"/>
      <c r="F36" s="1056"/>
      <c r="G36" s="1056"/>
      <c r="H36" s="1056"/>
      <c r="I36" s="1057"/>
      <c r="J36" s="533"/>
    </row>
    <row r="37" spans="1:10" ht="47" customHeight="1">
      <c r="A37" s="533"/>
      <c r="B37" s="505" t="s">
        <v>241</v>
      </c>
      <c r="C37" s="506">
        <f>IF(D$21="none",0,'2(a). Start up nursery '!D434)</f>
        <v>0</v>
      </c>
      <c r="D37" s="506">
        <f>IF(H$21="none",0,'2(b). Start up farm'!D269)</f>
        <v>0</v>
      </c>
      <c r="E37" s="1055"/>
      <c r="F37" s="1056"/>
      <c r="G37" s="1056"/>
      <c r="H37" s="1056"/>
      <c r="I37" s="1057"/>
      <c r="J37" s="533"/>
    </row>
    <row r="38" spans="1:10" ht="47" customHeight="1">
      <c r="A38" s="533"/>
      <c r="B38" s="505" t="s">
        <v>242</v>
      </c>
      <c r="C38" s="506">
        <f>IF(D$21="none",0,'2(a). Start up nursery '!D435)</f>
        <v>0</v>
      </c>
      <c r="D38" s="506">
        <f>IF(H$21="none",0,'2(b). Start up farm'!D270)</f>
        <v>0</v>
      </c>
      <c r="E38" s="1055"/>
      <c r="F38" s="1056"/>
      <c r="G38" s="1056"/>
      <c r="H38" s="1056"/>
      <c r="I38" s="1057"/>
      <c r="J38" s="533"/>
    </row>
    <row r="39" spans="1:10" ht="47" customHeight="1">
      <c r="A39" s="533"/>
      <c r="B39" s="505" t="s">
        <v>305</v>
      </c>
      <c r="C39" s="506">
        <f>IF(D$21="none",0,'2(a). Start up nursery '!D436)</f>
        <v>0</v>
      </c>
      <c r="D39" s="506">
        <f>IF(H$21="none",0,'2(b). Start up farm'!D271)</f>
        <v>0</v>
      </c>
      <c r="E39" s="1055"/>
      <c r="F39" s="1056"/>
      <c r="G39" s="1056"/>
      <c r="H39" s="1056"/>
      <c r="I39" s="1057"/>
      <c r="J39" s="533"/>
    </row>
    <row r="40" spans="1:10" ht="47" customHeight="1">
      <c r="A40" s="533"/>
      <c r="B40" s="205" t="s">
        <v>446</v>
      </c>
      <c r="C40" s="206">
        <v>0</v>
      </c>
      <c r="D40" s="206"/>
      <c r="E40" s="1065"/>
      <c r="F40" s="1066"/>
      <c r="G40" s="1066"/>
      <c r="H40" s="1066"/>
      <c r="I40" s="1067"/>
      <c r="J40" s="533"/>
    </row>
    <row r="41" spans="1:10" ht="47" customHeight="1" thickBot="1">
      <c r="A41" s="533"/>
      <c r="B41" s="507" t="s">
        <v>432</v>
      </c>
      <c r="C41" s="508">
        <f>SUM(C34:C40)</f>
        <v>0</v>
      </c>
      <c r="D41" s="508">
        <f>SUM(D34:D40)</f>
        <v>0</v>
      </c>
      <c r="E41" s="509"/>
      <c r="F41" s="510"/>
      <c r="G41" s="1069"/>
      <c r="H41" s="1069"/>
      <c r="I41" s="511"/>
      <c r="J41" s="533"/>
    </row>
    <row r="42" spans="1:10" ht="21" customHeight="1" thickBot="1">
      <c r="A42" s="533"/>
      <c r="B42" s="534"/>
      <c r="C42" s="534"/>
      <c r="D42" s="534"/>
      <c r="E42" s="534"/>
      <c r="F42" s="534"/>
      <c r="G42" s="534"/>
      <c r="H42" s="534"/>
      <c r="I42" s="538"/>
      <c r="J42" s="533"/>
    </row>
    <row r="43" spans="1:10" ht="32.75" customHeight="1">
      <c r="A43" s="533"/>
      <c r="B43" s="517" t="s">
        <v>758</v>
      </c>
      <c r="C43" s="518" t="s">
        <v>440</v>
      </c>
      <c r="D43" s="519" t="s">
        <v>441</v>
      </c>
      <c r="E43" s="1062" t="s">
        <v>442</v>
      </c>
      <c r="F43" s="1062"/>
      <c r="G43" s="1062"/>
      <c r="H43" s="1062"/>
      <c r="I43" s="1063"/>
      <c r="J43" s="533"/>
    </row>
    <row r="44" spans="1:10" ht="15.5" customHeight="1">
      <c r="A44" s="533"/>
      <c r="B44" s="520"/>
      <c r="C44" s="521"/>
      <c r="D44" s="522"/>
      <c r="E44" s="522"/>
      <c r="F44" s="522"/>
      <c r="G44" s="522"/>
      <c r="H44" s="523"/>
      <c r="I44" s="524"/>
      <c r="J44" s="533"/>
    </row>
    <row r="45" spans="1:10" ht="37" customHeight="1">
      <c r="A45" s="533"/>
      <c r="B45" s="512" t="s">
        <v>447</v>
      </c>
      <c r="C45" s="206">
        <v>0</v>
      </c>
      <c r="D45" s="206"/>
      <c r="E45" s="1060"/>
      <c r="F45" s="1060"/>
      <c r="G45" s="1060"/>
      <c r="H45" s="1060"/>
      <c r="I45" s="1061"/>
      <c r="J45" s="533"/>
    </row>
    <row r="46" spans="1:10" ht="37" customHeight="1">
      <c r="A46" s="533"/>
      <c r="B46" s="512" t="s">
        <v>448</v>
      </c>
      <c r="C46" s="498">
        <v>0</v>
      </c>
      <c r="D46" s="498"/>
      <c r="E46" s="1060"/>
      <c r="F46" s="1060"/>
      <c r="G46" s="1060"/>
      <c r="H46" s="1060"/>
      <c r="I46" s="1061"/>
      <c r="J46" s="533"/>
    </row>
    <row r="47" spans="1:10" ht="37" customHeight="1">
      <c r="A47" s="533"/>
      <c r="B47" s="512" t="s">
        <v>449</v>
      </c>
      <c r="C47" s="498">
        <v>0</v>
      </c>
      <c r="D47" s="506">
        <f>IF(H$21="none",0,'2(b). Start up farm'!D273)</f>
        <v>0</v>
      </c>
      <c r="E47" s="1060"/>
      <c r="F47" s="1060"/>
      <c r="G47" s="1060"/>
      <c r="H47" s="1060"/>
      <c r="I47" s="1061"/>
      <c r="J47" s="533"/>
    </row>
    <row r="48" spans="1:10" ht="37" customHeight="1">
      <c r="A48" s="533"/>
      <c r="B48" s="512" t="s">
        <v>450</v>
      </c>
      <c r="C48" s="498">
        <v>0</v>
      </c>
      <c r="D48" s="498"/>
      <c r="E48" s="1060"/>
      <c r="F48" s="1060"/>
      <c r="G48" s="1060"/>
      <c r="H48" s="1060"/>
      <c r="I48" s="1061"/>
      <c r="J48" s="533"/>
    </row>
    <row r="49" spans="1:10" ht="37" customHeight="1">
      <c r="A49" s="533"/>
      <c r="B49" s="512" t="s">
        <v>451</v>
      </c>
      <c r="C49" s="506">
        <f>IF(D$21="none",0,'2(a). Start up nursery '!D437)</f>
        <v>0</v>
      </c>
      <c r="D49" s="506">
        <f>IF(H$21="none",0,'2(b). Start up farm'!I268+'2(b). Start up farm'!I269)</f>
        <v>0</v>
      </c>
      <c r="E49" s="1058"/>
      <c r="F49" s="1058"/>
      <c r="G49" s="1058"/>
      <c r="H49" s="1058"/>
      <c r="I49" s="1059"/>
      <c r="J49" s="533"/>
    </row>
    <row r="50" spans="1:10" ht="37" customHeight="1">
      <c r="A50" s="533"/>
      <c r="B50" s="512" t="s">
        <v>452</v>
      </c>
      <c r="C50" s="206">
        <v>0</v>
      </c>
      <c r="D50" s="206">
        <v>0</v>
      </c>
      <c r="E50" s="1060"/>
      <c r="F50" s="1060"/>
      <c r="G50" s="1060"/>
      <c r="H50" s="1060"/>
      <c r="I50" s="1061"/>
      <c r="J50" s="533"/>
    </row>
    <row r="51" spans="1:10" ht="37" customHeight="1">
      <c r="A51" s="533"/>
      <c r="B51" s="512" t="s">
        <v>246</v>
      </c>
      <c r="C51" s="506">
        <f>IF(D$21="none",0,'2(a). Start up nursery '!D438)</f>
        <v>0</v>
      </c>
      <c r="D51" s="506"/>
      <c r="E51" s="1058"/>
      <c r="F51" s="1058"/>
      <c r="G51" s="1058"/>
      <c r="H51" s="1058"/>
      <c r="I51" s="1059"/>
      <c r="J51" s="533"/>
    </row>
    <row r="52" spans="1:10" ht="37" customHeight="1">
      <c r="A52" s="533"/>
      <c r="B52" s="512" t="s">
        <v>453</v>
      </c>
      <c r="C52" s="206">
        <v>0</v>
      </c>
      <c r="D52" s="206"/>
      <c r="E52" s="1060"/>
      <c r="F52" s="1060"/>
      <c r="G52" s="1060"/>
      <c r="H52" s="1060"/>
      <c r="I52" s="1061"/>
      <c r="J52" s="533"/>
    </row>
    <row r="53" spans="1:10" ht="34" customHeight="1">
      <c r="A53" s="533"/>
      <c r="B53" s="512" t="s">
        <v>454</v>
      </c>
      <c r="C53" s="206"/>
      <c r="D53" s="206"/>
      <c r="E53" s="1060"/>
      <c r="F53" s="1060"/>
      <c r="G53" s="1060"/>
      <c r="H53" s="1060"/>
      <c r="I53" s="1061"/>
      <c r="J53" s="533"/>
    </row>
    <row r="54" spans="1:10" ht="40" customHeight="1">
      <c r="A54" s="533"/>
      <c r="B54" s="513" t="s">
        <v>455</v>
      </c>
      <c r="C54" s="514">
        <f>SUM(C45:C53)</f>
        <v>0</v>
      </c>
      <c r="D54" s="514">
        <f>SUM(D45:D53)</f>
        <v>0</v>
      </c>
      <c r="E54" s="515"/>
      <c r="F54" s="1068"/>
      <c r="G54" s="1068"/>
      <c r="H54" s="1068"/>
      <c r="I54" s="516"/>
      <c r="J54" s="533"/>
    </row>
    <row r="55" spans="1:10" ht="53" customHeight="1" thickBot="1">
      <c r="A55" s="533"/>
      <c r="B55" s="507" t="s">
        <v>456</v>
      </c>
      <c r="C55" s="508"/>
      <c r="D55" s="508">
        <f>C41+D41+C54+D54</f>
        <v>0</v>
      </c>
      <c r="E55" s="934" t="str">
        <f>IF(D68&lt;&gt;0,"Your total sources of funding needs to equal this number."," ")</f>
        <v xml:space="preserve"> </v>
      </c>
      <c r="F55" s="864"/>
      <c r="G55" s="864"/>
      <c r="H55" s="864"/>
      <c r="I55" s="865"/>
      <c r="J55" s="533"/>
    </row>
    <row r="56" spans="1:10">
      <c r="A56" s="533"/>
      <c r="B56" s="534"/>
      <c r="C56" s="534"/>
      <c r="D56" s="539"/>
      <c r="E56" s="539"/>
      <c r="F56" s="540"/>
      <c r="G56" s="540"/>
      <c r="H56" s="540"/>
      <c r="I56" s="538"/>
      <c r="J56" s="533"/>
    </row>
    <row r="57" spans="1:10" ht="15" thickBot="1">
      <c r="A57" s="533"/>
      <c r="B57" s="534"/>
      <c r="C57" s="534"/>
      <c r="D57" s="541"/>
      <c r="E57" s="541"/>
      <c r="F57" s="533"/>
      <c r="G57" s="533"/>
      <c r="H57" s="533"/>
      <c r="I57" s="538"/>
      <c r="J57" s="533"/>
    </row>
    <row r="58" spans="1:10" ht="37" customHeight="1">
      <c r="A58" s="533"/>
      <c r="B58" s="517" t="s">
        <v>457</v>
      </c>
      <c r="C58" s="518" t="s">
        <v>458</v>
      </c>
      <c r="D58" s="519" t="s">
        <v>459</v>
      </c>
      <c r="E58" s="1062"/>
      <c r="F58" s="1062"/>
      <c r="G58" s="1062"/>
      <c r="H58" s="1062"/>
      <c r="I58" s="1063"/>
      <c r="J58" s="533"/>
    </row>
    <row r="59" spans="1:10" ht="18">
      <c r="A59" s="533"/>
      <c r="B59" s="520"/>
      <c r="C59" s="521"/>
      <c r="D59" s="522"/>
      <c r="E59" s="522"/>
      <c r="F59" s="1064"/>
      <c r="G59" s="1064"/>
      <c r="H59" s="523"/>
      <c r="I59" s="524"/>
      <c r="J59" s="533"/>
    </row>
    <row r="60" spans="1:10" ht="43" customHeight="1">
      <c r="A60" s="533"/>
      <c r="B60" s="525" t="s">
        <v>460</v>
      </c>
      <c r="C60" s="208"/>
      <c r="D60" s="209"/>
      <c r="E60" s="866" t="s">
        <v>957</v>
      </c>
      <c r="F60" s="867"/>
      <c r="G60" s="867"/>
      <c r="H60" s="867"/>
      <c r="I60" s="868"/>
      <c r="J60" s="533"/>
    </row>
    <row r="61" spans="1:10" ht="43" customHeight="1">
      <c r="A61" s="533"/>
      <c r="B61" s="525" t="s">
        <v>461</v>
      </c>
      <c r="C61" s="208"/>
      <c r="D61" s="207"/>
      <c r="E61" s="876"/>
      <c r="F61" s="876"/>
      <c r="G61" s="876"/>
      <c r="H61" s="876"/>
      <c r="I61" s="877"/>
      <c r="J61" s="533"/>
    </row>
    <row r="62" spans="1:10" ht="43" customHeight="1">
      <c r="A62" s="533"/>
      <c r="B62" s="520" t="s">
        <v>462</v>
      </c>
      <c r="C62" s="521"/>
      <c r="D62" s="878"/>
      <c r="E62" s="874" t="s">
        <v>463</v>
      </c>
      <c r="F62" s="874" t="s">
        <v>464</v>
      </c>
      <c r="G62" s="875" t="s">
        <v>465</v>
      </c>
      <c r="H62" s="879"/>
      <c r="I62" s="531"/>
      <c r="J62" s="533"/>
    </row>
    <row r="63" spans="1:10" ht="43" customHeight="1">
      <c r="A63" s="533"/>
      <c r="B63" s="512" t="s">
        <v>466</v>
      </c>
      <c r="C63" s="210"/>
      <c r="D63" s="1115"/>
      <c r="E63" s="211"/>
      <c r="F63" s="212"/>
      <c r="G63" s="529">
        <f>IF(F63=0,0,(IF(F63&lt;36,"loan term less than 36 months; adjust model",PMT(E63/12,F63,-D63))))</f>
        <v>0</v>
      </c>
      <c r="H63" s="880"/>
      <c r="I63" s="516"/>
      <c r="J63" s="533"/>
    </row>
    <row r="64" spans="1:10" ht="43" customHeight="1">
      <c r="A64" s="533"/>
      <c r="B64" s="512" t="s">
        <v>467</v>
      </c>
      <c r="C64" s="210"/>
      <c r="D64" s="207"/>
      <c r="E64" s="211"/>
      <c r="F64" s="212"/>
      <c r="G64" s="529">
        <f>IF(F64=0,0,(IF(F64&lt;36,"loan term less than 36 months; adjust model",PMT(E64/12,F64,-D64))))</f>
        <v>0</v>
      </c>
      <c r="H64" s="880"/>
      <c r="I64" s="516"/>
      <c r="J64" s="533"/>
    </row>
    <row r="65" spans="1:39" ht="43" customHeight="1">
      <c r="A65" s="533"/>
      <c r="B65" s="512" t="s">
        <v>468</v>
      </c>
      <c r="C65" s="210"/>
      <c r="D65" s="207"/>
      <c r="E65" s="211"/>
      <c r="F65" s="212"/>
      <c r="G65" s="529">
        <f>IF(F65=0,0,(IF(F65&lt;36,"loan term less than 36 months; adjust model",PMT(E65/12,F65,-D65))))</f>
        <v>0</v>
      </c>
      <c r="H65" s="880"/>
      <c r="I65" s="516"/>
      <c r="J65" s="533"/>
    </row>
    <row r="66" spans="1:39" ht="53" customHeight="1">
      <c r="A66" s="533"/>
      <c r="B66" s="942" t="s">
        <v>976</v>
      </c>
      <c r="C66" s="956" t="s">
        <v>1021</v>
      </c>
      <c r="D66" s="955">
        <f>D55-SUM(D60:D65)</f>
        <v>0</v>
      </c>
      <c r="E66" s="211"/>
      <c r="F66" s="212"/>
      <c r="G66" s="529">
        <f>IF(F66=0,0,(IF(F66&lt;36,"loan term less than 36 months; adjust model",PMT(E66/12,F66,-D66))))</f>
        <v>0</v>
      </c>
      <c r="H66" s="880"/>
      <c r="I66" s="516"/>
      <c r="J66" s="533"/>
    </row>
    <row r="67" spans="1:39" ht="25.5" customHeight="1">
      <c r="A67" s="533"/>
      <c r="B67" s="526" t="s">
        <v>469</v>
      </c>
      <c r="C67" s="881"/>
      <c r="D67" s="514">
        <f>SUM(D60:D66)</f>
        <v>0</v>
      </c>
      <c r="E67" s="882"/>
      <c r="F67" s="882"/>
      <c r="G67" s="530">
        <f>SUM(G63:G66)</f>
        <v>0</v>
      </c>
      <c r="H67" s="880"/>
      <c r="I67" s="516"/>
      <c r="J67" s="533"/>
    </row>
    <row r="68" spans="1:39" ht="25.5" customHeight="1" thickBot="1">
      <c r="A68" s="533"/>
      <c r="B68" s="872" t="s">
        <v>701</v>
      </c>
      <c r="C68" s="873"/>
      <c r="D68" s="527">
        <f>D55-D67</f>
        <v>0</v>
      </c>
      <c r="E68" s="528"/>
      <c r="F68" s="528"/>
      <c r="G68" s="528"/>
      <c r="H68" s="528"/>
      <c r="I68" s="532"/>
      <c r="J68" s="533"/>
    </row>
    <row r="69" spans="1:39" ht="59" customHeight="1">
      <c r="A69" s="533"/>
      <c r="B69" s="534" t="s">
        <v>470</v>
      </c>
      <c r="C69" s="863"/>
      <c r="D69" s="863"/>
      <c r="E69" s="863"/>
      <c r="F69" s="863"/>
      <c r="G69" s="534"/>
      <c r="H69" s="542"/>
      <c r="I69" s="533"/>
      <c r="J69" s="533"/>
    </row>
    <row r="70" spans="1:39">
      <c r="F70" s="494"/>
    </row>
    <row r="71" spans="1:39" hidden="1">
      <c r="B71" s="501"/>
      <c r="C71" s="501"/>
      <c r="D71" s="500"/>
      <c r="E71" s="500"/>
      <c r="F71" s="495"/>
    </row>
    <row r="72" spans="1:39" hidden="1">
      <c r="F72" s="495"/>
    </row>
    <row r="73" spans="1:39" s="707" customFormat="1" hidden="1">
      <c r="I73" s="708"/>
    </row>
    <row r="74" spans="1:39" hidden="1"/>
    <row r="75" spans="1:39" hidden="1"/>
    <row r="76" spans="1:39" ht="30" hidden="1">
      <c r="C76" s="497" t="s">
        <v>471</v>
      </c>
      <c r="D76" s="497" t="s">
        <v>472</v>
      </c>
      <c r="F76" s="497" t="s">
        <v>473</v>
      </c>
      <c r="G76" s="497" t="s">
        <v>474</v>
      </c>
      <c r="H76" s="497" t="s">
        <v>475</v>
      </c>
      <c r="I76" s="497" t="s">
        <v>476</v>
      </c>
      <c r="J76" s="497" t="s">
        <v>477</v>
      </c>
      <c r="K76" s="497" t="s">
        <v>478</v>
      </c>
      <c r="L76" s="497" t="s">
        <v>479</v>
      </c>
      <c r="M76" s="497" t="s">
        <v>480</v>
      </c>
      <c r="N76" s="497" t="s">
        <v>481</v>
      </c>
      <c r="O76" s="497" t="s">
        <v>482</v>
      </c>
      <c r="P76" s="497" t="s">
        <v>483</v>
      </c>
      <c r="Q76" s="497" t="s">
        <v>484</v>
      </c>
      <c r="R76" s="497" t="s">
        <v>485</v>
      </c>
      <c r="S76" s="497" t="s">
        <v>486</v>
      </c>
      <c r="T76" s="497" t="s">
        <v>487</v>
      </c>
      <c r="U76" s="497" t="s">
        <v>488</v>
      </c>
      <c r="V76" s="497" t="s">
        <v>489</v>
      </c>
      <c r="W76" s="497" t="s">
        <v>490</v>
      </c>
      <c r="X76" s="497" t="s">
        <v>491</v>
      </c>
      <c r="Y76" s="497" t="s">
        <v>492</v>
      </c>
      <c r="Z76" s="497" t="s">
        <v>493</v>
      </c>
      <c r="AA76" s="497" t="s">
        <v>494</v>
      </c>
      <c r="AB76" s="497" t="s">
        <v>495</v>
      </c>
      <c r="AC76" s="497" t="s">
        <v>496</v>
      </c>
      <c r="AD76" s="497" t="s">
        <v>497</v>
      </c>
      <c r="AE76" s="497" t="s">
        <v>498</v>
      </c>
      <c r="AF76" s="497" t="s">
        <v>499</v>
      </c>
      <c r="AG76" s="497" t="s">
        <v>500</v>
      </c>
      <c r="AH76" s="497" t="s">
        <v>501</v>
      </c>
      <c r="AI76" s="497" t="s">
        <v>502</v>
      </c>
      <c r="AJ76" s="497" t="s">
        <v>503</v>
      </c>
      <c r="AK76" s="497" t="s">
        <v>504</v>
      </c>
      <c r="AL76" s="497" t="s">
        <v>505</v>
      </c>
      <c r="AM76" s="497" t="s">
        <v>506</v>
      </c>
    </row>
    <row r="77" spans="1:39" hidden="1"/>
    <row r="78" spans="1:39" ht="15" hidden="1">
      <c r="B78" s="494" t="s">
        <v>507</v>
      </c>
    </row>
    <row r="79" spans="1:39" ht="15" hidden="1">
      <c r="B79" s="932" t="s">
        <v>508</v>
      </c>
      <c r="C79" s="933">
        <f>D63</f>
        <v>0</v>
      </c>
      <c r="D79" s="933">
        <f>C81</f>
        <v>0</v>
      </c>
      <c r="E79" s="933"/>
      <c r="F79" s="933">
        <f>D81</f>
        <v>0</v>
      </c>
      <c r="G79" s="933">
        <f t="shared" ref="G79:AM79" si="0">F81</f>
        <v>0</v>
      </c>
      <c r="H79" s="933">
        <f t="shared" si="0"/>
        <v>0</v>
      </c>
      <c r="I79" s="933">
        <f t="shared" si="0"/>
        <v>0</v>
      </c>
      <c r="J79" s="933">
        <f t="shared" si="0"/>
        <v>0</v>
      </c>
      <c r="K79" s="933">
        <f t="shared" si="0"/>
        <v>0</v>
      </c>
      <c r="L79" s="933">
        <f t="shared" si="0"/>
        <v>0</v>
      </c>
      <c r="M79" s="933">
        <f t="shared" si="0"/>
        <v>0</v>
      </c>
      <c r="N79" s="933">
        <f t="shared" si="0"/>
        <v>0</v>
      </c>
      <c r="O79" s="933">
        <f t="shared" si="0"/>
        <v>0</v>
      </c>
      <c r="P79" s="933">
        <f t="shared" si="0"/>
        <v>0</v>
      </c>
      <c r="Q79" s="933">
        <f t="shared" si="0"/>
        <v>0</v>
      </c>
      <c r="R79" s="933">
        <f t="shared" si="0"/>
        <v>0</v>
      </c>
      <c r="S79" s="933">
        <f t="shared" si="0"/>
        <v>0</v>
      </c>
      <c r="T79" s="933">
        <f t="shared" si="0"/>
        <v>0</v>
      </c>
      <c r="U79" s="933">
        <f t="shared" si="0"/>
        <v>0</v>
      </c>
      <c r="V79" s="933">
        <f t="shared" si="0"/>
        <v>0</v>
      </c>
      <c r="W79" s="933">
        <f t="shared" si="0"/>
        <v>0</v>
      </c>
      <c r="X79" s="933">
        <f t="shared" si="0"/>
        <v>0</v>
      </c>
      <c r="Y79" s="933">
        <f t="shared" si="0"/>
        <v>0</v>
      </c>
      <c r="Z79" s="933">
        <f t="shared" si="0"/>
        <v>0</v>
      </c>
      <c r="AA79" s="933">
        <f t="shared" si="0"/>
        <v>0</v>
      </c>
      <c r="AB79" s="933">
        <f t="shared" si="0"/>
        <v>0</v>
      </c>
      <c r="AC79" s="933">
        <f t="shared" si="0"/>
        <v>0</v>
      </c>
      <c r="AD79" s="933">
        <f t="shared" si="0"/>
        <v>0</v>
      </c>
      <c r="AE79" s="933">
        <f t="shared" si="0"/>
        <v>0</v>
      </c>
      <c r="AF79" s="933">
        <f t="shared" si="0"/>
        <v>0</v>
      </c>
      <c r="AG79" s="933">
        <f t="shared" si="0"/>
        <v>0</v>
      </c>
      <c r="AH79" s="933">
        <f t="shared" si="0"/>
        <v>0</v>
      </c>
      <c r="AI79" s="933">
        <f t="shared" si="0"/>
        <v>0</v>
      </c>
      <c r="AJ79" s="933">
        <f t="shared" si="0"/>
        <v>0</v>
      </c>
      <c r="AK79" s="933">
        <f t="shared" si="0"/>
        <v>0</v>
      </c>
      <c r="AL79" s="933">
        <f t="shared" si="0"/>
        <v>0</v>
      </c>
      <c r="AM79" s="933">
        <f t="shared" si="0"/>
        <v>0</v>
      </c>
    </row>
    <row r="80" spans="1:39" ht="15" hidden="1">
      <c r="B80" s="932" t="s">
        <v>509</v>
      </c>
      <c r="C80" s="922">
        <f>$E63/12*C79</f>
        <v>0</v>
      </c>
      <c r="D80" s="922">
        <f>$E63/12*D79</f>
        <v>0</v>
      </c>
      <c r="E80" s="922"/>
      <c r="F80" s="922">
        <f t="shared" ref="F80:AM80" si="1">$E63/12*F79</f>
        <v>0</v>
      </c>
      <c r="G80" s="922">
        <f t="shared" si="1"/>
        <v>0</v>
      </c>
      <c r="H80" s="922">
        <f t="shared" si="1"/>
        <v>0</v>
      </c>
      <c r="I80" s="922">
        <f t="shared" si="1"/>
        <v>0</v>
      </c>
      <c r="J80" s="922">
        <f t="shared" si="1"/>
        <v>0</v>
      </c>
      <c r="K80" s="922">
        <f t="shared" si="1"/>
        <v>0</v>
      </c>
      <c r="L80" s="922">
        <f t="shared" si="1"/>
        <v>0</v>
      </c>
      <c r="M80" s="922">
        <f t="shared" si="1"/>
        <v>0</v>
      </c>
      <c r="N80" s="922">
        <f t="shared" si="1"/>
        <v>0</v>
      </c>
      <c r="O80" s="922">
        <f t="shared" si="1"/>
        <v>0</v>
      </c>
      <c r="P80" s="922">
        <f t="shared" si="1"/>
        <v>0</v>
      </c>
      <c r="Q80" s="922">
        <f t="shared" si="1"/>
        <v>0</v>
      </c>
      <c r="R80" s="922">
        <f t="shared" si="1"/>
        <v>0</v>
      </c>
      <c r="S80" s="922">
        <f t="shared" si="1"/>
        <v>0</v>
      </c>
      <c r="T80" s="922">
        <f t="shared" si="1"/>
        <v>0</v>
      </c>
      <c r="U80" s="922">
        <f t="shared" si="1"/>
        <v>0</v>
      </c>
      <c r="V80" s="922">
        <f t="shared" si="1"/>
        <v>0</v>
      </c>
      <c r="W80" s="922">
        <f t="shared" si="1"/>
        <v>0</v>
      </c>
      <c r="X80" s="922">
        <f t="shared" si="1"/>
        <v>0</v>
      </c>
      <c r="Y80" s="922">
        <f t="shared" si="1"/>
        <v>0</v>
      </c>
      <c r="Z80" s="922">
        <f t="shared" si="1"/>
        <v>0</v>
      </c>
      <c r="AA80" s="922">
        <f t="shared" si="1"/>
        <v>0</v>
      </c>
      <c r="AB80" s="922">
        <f t="shared" si="1"/>
        <v>0</v>
      </c>
      <c r="AC80" s="922">
        <f t="shared" si="1"/>
        <v>0</v>
      </c>
      <c r="AD80" s="922">
        <f t="shared" si="1"/>
        <v>0</v>
      </c>
      <c r="AE80" s="922">
        <f t="shared" si="1"/>
        <v>0</v>
      </c>
      <c r="AF80" s="922">
        <f t="shared" si="1"/>
        <v>0</v>
      </c>
      <c r="AG80" s="922">
        <f t="shared" si="1"/>
        <v>0</v>
      </c>
      <c r="AH80" s="922">
        <f t="shared" si="1"/>
        <v>0</v>
      </c>
      <c r="AI80" s="922">
        <f t="shared" si="1"/>
        <v>0</v>
      </c>
      <c r="AJ80" s="922">
        <f t="shared" si="1"/>
        <v>0</v>
      </c>
      <c r="AK80" s="922">
        <f t="shared" si="1"/>
        <v>0</v>
      </c>
      <c r="AL80" s="922">
        <f t="shared" si="1"/>
        <v>0</v>
      </c>
      <c r="AM80" s="922">
        <f t="shared" si="1"/>
        <v>0</v>
      </c>
    </row>
    <row r="81" spans="2:39" ht="15" hidden="1">
      <c r="B81" s="932" t="s">
        <v>510</v>
      </c>
      <c r="C81" s="922">
        <f>C79-$G63+C80</f>
        <v>0</v>
      </c>
      <c r="D81" s="922">
        <f>D79-$G63+D80</f>
        <v>0</v>
      </c>
      <c r="E81" s="922"/>
      <c r="F81" s="922">
        <f t="shared" ref="F81:AM81" si="2">F79-$G63+F80</f>
        <v>0</v>
      </c>
      <c r="G81" s="922">
        <f t="shared" si="2"/>
        <v>0</v>
      </c>
      <c r="H81" s="922">
        <f t="shared" si="2"/>
        <v>0</v>
      </c>
      <c r="I81" s="922">
        <f t="shared" si="2"/>
        <v>0</v>
      </c>
      <c r="J81" s="922">
        <f t="shared" si="2"/>
        <v>0</v>
      </c>
      <c r="K81" s="922">
        <f t="shared" si="2"/>
        <v>0</v>
      </c>
      <c r="L81" s="922">
        <f t="shared" si="2"/>
        <v>0</v>
      </c>
      <c r="M81" s="922">
        <f t="shared" si="2"/>
        <v>0</v>
      </c>
      <c r="N81" s="922">
        <f t="shared" si="2"/>
        <v>0</v>
      </c>
      <c r="O81" s="922">
        <f t="shared" si="2"/>
        <v>0</v>
      </c>
      <c r="P81" s="922">
        <f t="shared" si="2"/>
        <v>0</v>
      </c>
      <c r="Q81" s="922">
        <f t="shared" si="2"/>
        <v>0</v>
      </c>
      <c r="R81" s="922">
        <f t="shared" si="2"/>
        <v>0</v>
      </c>
      <c r="S81" s="922">
        <f t="shared" si="2"/>
        <v>0</v>
      </c>
      <c r="T81" s="922">
        <f t="shared" si="2"/>
        <v>0</v>
      </c>
      <c r="U81" s="922">
        <f t="shared" si="2"/>
        <v>0</v>
      </c>
      <c r="V81" s="922">
        <f t="shared" si="2"/>
        <v>0</v>
      </c>
      <c r="W81" s="922">
        <f t="shared" si="2"/>
        <v>0</v>
      </c>
      <c r="X81" s="922">
        <f t="shared" si="2"/>
        <v>0</v>
      </c>
      <c r="Y81" s="922">
        <f t="shared" si="2"/>
        <v>0</v>
      </c>
      <c r="Z81" s="922">
        <f t="shared" si="2"/>
        <v>0</v>
      </c>
      <c r="AA81" s="922">
        <f t="shared" si="2"/>
        <v>0</v>
      </c>
      <c r="AB81" s="922">
        <f t="shared" si="2"/>
        <v>0</v>
      </c>
      <c r="AC81" s="922">
        <f t="shared" si="2"/>
        <v>0</v>
      </c>
      <c r="AD81" s="922">
        <f t="shared" si="2"/>
        <v>0</v>
      </c>
      <c r="AE81" s="922">
        <f t="shared" si="2"/>
        <v>0</v>
      </c>
      <c r="AF81" s="922">
        <f t="shared" si="2"/>
        <v>0</v>
      </c>
      <c r="AG81" s="922">
        <f t="shared" si="2"/>
        <v>0</v>
      </c>
      <c r="AH81" s="922">
        <f t="shared" si="2"/>
        <v>0</v>
      </c>
      <c r="AI81" s="922">
        <f t="shared" si="2"/>
        <v>0</v>
      </c>
      <c r="AJ81" s="922">
        <f t="shared" si="2"/>
        <v>0</v>
      </c>
      <c r="AK81" s="922">
        <f t="shared" si="2"/>
        <v>0</v>
      </c>
      <c r="AL81" s="922">
        <f t="shared" si="2"/>
        <v>0</v>
      </c>
      <c r="AM81" s="922">
        <f t="shared" si="2"/>
        <v>0</v>
      </c>
    </row>
    <row r="82" spans="2:39" hidden="1"/>
    <row r="83" spans="2:39" ht="15" hidden="1">
      <c r="B83" s="494" t="s">
        <v>511</v>
      </c>
    </row>
    <row r="84" spans="2:39" ht="15" hidden="1">
      <c r="B84" s="932" t="s">
        <v>508</v>
      </c>
      <c r="C84" s="933">
        <f>D64</f>
        <v>0</v>
      </c>
      <c r="D84" s="933">
        <f>C86</f>
        <v>0</v>
      </c>
      <c r="E84" s="933"/>
      <c r="F84" s="933">
        <f>D86</f>
        <v>0</v>
      </c>
      <c r="G84" s="933">
        <f t="shared" ref="G84:AM84" si="3">F86</f>
        <v>0</v>
      </c>
      <c r="H84" s="933">
        <f t="shared" si="3"/>
        <v>0</v>
      </c>
      <c r="I84" s="933">
        <f t="shared" si="3"/>
        <v>0</v>
      </c>
      <c r="J84" s="933">
        <f t="shared" si="3"/>
        <v>0</v>
      </c>
      <c r="K84" s="933">
        <f t="shared" si="3"/>
        <v>0</v>
      </c>
      <c r="L84" s="933">
        <f t="shared" si="3"/>
        <v>0</v>
      </c>
      <c r="M84" s="933">
        <f t="shared" si="3"/>
        <v>0</v>
      </c>
      <c r="N84" s="933">
        <f t="shared" si="3"/>
        <v>0</v>
      </c>
      <c r="O84" s="933">
        <f t="shared" si="3"/>
        <v>0</v>
      </c>
      <c r="P84" s="933">
        <f t="shared" si="3"/>
        <v>0</v>
      </c>
      <c r="Q84" s="933">
        <f t="shared" si="3"/>
        <v>0</v>
      </c>
      <c r="R84" s="933">
        <f t="shared" si="3"/>
        <v>0</v>
      </c>
      <c r="S84" s="933">
        <f t="shared" si="3"/>
        <v>0</v>
      </c>
      <c r="T84" s="933">
        <f t="shared" si="3"/>
        <v>0</v>
      </c>
      <c r="U84" s="933">
        <f t="shared" si="3"/>
        <v>0</v>
      </c>
      <c r="V84" s="933">
        <f t="shared" si="3"/>
        <v>0</v>
      </c>
      <c r="W84" s="933">
        <f t="shared" si="3"/>
        <v>0</v>
      </c>
      <c r="X84" s="933">
        <f t="shared" si="3"/>
        <v>0</v>
      </c>
      <c r="Y84" s="933">
        <f t="shared" si="3"/>
        <v>0</v>
      </c>
      <c r="Z84" s="933">
        <f t="shared" si="3"/>
        <v>0</v>
      </c>
      <c r="AA84" s="933">
        <f t="shared" si="3"/>
        <v>0</v>
      </c>
      <c r="AB84" s="933">
        <f t="shared" si="3"/>
        <v>0</v>
      </c>
      <c r="AC84" s="933">
        <f t="shared" si="3"/>
        <v>0</v>
      </c>
      <c r="AD84" s="933">
        <f t="shared" si="3"/>
        <v>0</v>
      </c>
      <c r="AE84" s="933">
        <f t="shared" si="3"/>
        <v>0</v>
      </c>
      <c r="AF84" s="933">
        <f t="shared" si="3"/>
        <v>0</v>
      </c>
      <c r="AG84" s="933">
        <f t="shared" si="3"/>
        <v>0</v>
      </c>
      <c r="AH84" s="933">
        <f t="shared" si="3"/>
        <v>0</v>
      </c>
      <c r="AI84" s="933">
        <f t="shared" si="3"/>
        <v>0</v>
      </c>
      <c r="AJ84" s="933">
        <f t="shared" si="3"/>
        <v>0</v>
      </c>
      <c r="AK84" s="933">
        <f t="shared" si="3"/>
        <v>0</v>
      </c>
      <c r="AL84" s="933">
        <f t="shared" si="3"/>
        <v>0</v>
      </c>
      <c r="AM84" s="933">
        <f t="shared" si="3"/>
        <v>0</v>
      </c>
    </row>
    <row r="85" spans="2:39" ht="15" hidden="1">
      <c r="B85" s="932" t="s">
        <v>509</v>
      </c>
      <c r="C85" s="922">
        <f>$E64/12*C84</f>
        <v>0</v>
      </c>
      <c r="D85" s="922">
        <f>$E64/12*D84</f>
        <v>0</v>
      </c>
      <c r="E85" s="922"/>
      <c r="F85" s="922">
        <f t="shared" ref="F85:AM85" si="4">$E64/12*F84</f>
        <v>0</v>
      </c>
      <c r="G85" s="922">
        <f t="shared" si="4"/>
        <v>0</v>
      </c>
      <c r="H85" s="922">
        <f t="shared" si="4"/>
        <v>0</v>
      </c>
      <c r="I85" s="922">
        <f t="shared" si="4"/>
        <v>0</v>
      </c>
      <c r="J85" s="922">
        <f t="shared" si="4"/>
        <v>0</v>
      </c>
      <c r="K85" s="922">
        <f t="shared" si="4"/>
        <v>0</v>
      </c>
      <c r="L85" s="922">
        <f t="shared" si="4"/>
        <v>0</v>
      </c>
      <c r="M85" s="922">
        <f t="shared" si="4"/>
        <v>0</v>
      </c>
      <c r="N85" s="922">
        <f t="shared" si="4"/>
        <v>0</v>
      </c>
      <c r="O85" s="922">
        <f t="shared" si="4"/>
        <v>0</v>
      </c>
      <c r="P85" s="922">
        <f t="shared" si="4"/>
        <v>0</v>
      </c>
      <c r="Q85" s="922">
        <f t="shared" si="4"/>
        <v>0</v>
      </c>
      <c r="R85" s="922">
        <f t="shared" si="4"/>
        <v>0</v>
      </c>
      <c r="S85" s="922">
        <f t="shared" si="4"/>
        <v>0</v>
      </c>
      <c r="T85" s="922">
        <f t="shared" si="4"/>
        <v>0</v>
      </c>
      <c r="U85" s="922">
        <f t="shared" si="4"/>
        <v>0</v>
      </c>
      <c r="V85" s="922">
        <f t="shared" si="4"/>
        <v>0</v>
      </c>
      <c r="W85" s="922">
        <f t="shared" si="4"/>
        <v>0</v>
      </c>
      <c r="X85" s="922">
        <f t="shared" si="4"/>
        <v>0</v>
      </c>
      <c r="Y85" s="922">
        <f t="shared" si="4"/>
        <v>0</v>
      </c>
      <c r="Z85" s="922">
        <f t="shared" si="4"/>
        <v>0</v>
      </c>
      <c r="AA85" s="922">
        <f t="shared" si="4"/>
        <v>0</v>
      </c>
      <c r="AB85" s="922">
        <f t="shared" si="4"/>
        <v>0</v>
      </c>
      <c r="AC85" s="922">
        <f t="shared" si="4"/>
        <v>0</v>
      </c>
      <c r="AD85" s="922">
        <f t="shared" si="4"/>
        <v>0</v>
      </c>
      <c r="AE85" s="922">
        <f t="shared" si="4"/>
        <v>0</v>
      </c>
      <c r="AF85" s="922">
        <f t="shared" si="4"/>
        <v>0</v>
      </c>
      <c r="AG85" s="922">
        <f t="shared" si="4"/>
        <v>0</v>
      </c>
      <c r="AH85" s="922">
        <f t="shared" si="4"/>
        <v>0</v>
      </c>
      <c r="AI85" s="922">
        <f t="shared" si="4"/>
        <v>0</v>
      </c>
      <c r="AJ85" s="922">
        <f t="shared" si="4"/>
        <v>0</v>
      </c>
      <c r="AK85" s="922">
        <f t="shared" si="4"/>
        <v>0</v>
      </c>
      <c r="AL85" s="922">
        <f t="shared" si="4"/>
        <v>0</v>
      </c>
      <c r="AM85" s="922">
        <f t="shared" si="4"/>
        <v>0</v>
      </c>
    </row>
    <row r="86" spans="2:39" ht="15" hidden="1">
      <c r="B86" s="932" t="s">
        <v>510</v>
      </c>
      <c r="C86" s="922">
        <f>C84-$G64+C85</f>
        <v>0</v>
      </c>
      <c r="D86" s="922">
        <f>D84-$G64+D85</f>
        <v>0</v>
      </c>
      <c r="E86" s="922"/>
      <c r="F86" s="922">
        <f t="shared" ref="F86:AM86" si="5">F84-$G64+F85</f>
        <v>0</v>
      </c>
      <c r="G86" s="922">
        <f t="shared" si="5"/>
        <v>0</v>
      </c>
      <c r="H86" s="922">
        <f t="shared" si="5"/>
        <v>0</v>
      </c>
      <c r="I86" s="922">
        <f t="shared" si="5"/>
        <v>0</v>
      </c>
      <c r="J86" s="922">
        <f t="shared" si="5"/>
        <v>0</v>
      </c>
      <c r="K86" s="922">
        <f t="shared" si="5"/>
        <v>0</v>
      </c>
      <c r="L86" s="922">
        <f t="shared" si="5"/>
        <v>0</v>
      </c>
      <c r="M86" s="922">
        <f t="shared" si="5"/>
        <v>0</v>
      </c>
      <c r="N86" s="922">
        <f t="shared" si="5"/>
        <v>0</v>
      </c>
      <c r="O86" s="922">
        <f t="shared" si="5"/>
        <v>0</v>
      </c>
      <c r="P86" s="922">
        <f t="shared" si="5"/>
        <v>0</v>
      </c>
      <c r="Q86" s="922">
        <f t="shared" si="5"/>
        <v>0</v>
      </c>
      <c r="R86" s="922">
        <f t="shared" si="5"/>
        <v>0</v>
      </c>
      <c r="S86" s="922">
        <f t="shared" si="5"/>
        <v>0</v>
      </c>
      <c r="T86" s="922">
        <f t="shared" si="5"/>
        <v>0</v>
      </c>
      <c r="U86" s="922">
        <f t="shared" si="5"/>
        <v>0</v>
      </c>
      <c r="V86" s="922">
        <f t="shared" si="5"/>
        <v>0</v>
      </c>
      <c r="W86" s="922">
        <f t="shared" si="5"/>
        <v>0</v>
      </c>
      <c r="X86" s="922">
        <f t="shared" si="5"/>
        <v>0</v>
      </c>
      <c r="Y86" s="922">
        <f t="shared" si="5"/>
        <v>0</v>
      </c>
      <c r="Z86" s="922">
        <f t="shared" si="5"/>
        <v>0</v>
      </c>
      <c r="AA86" s="922">
        <f t="shared" si="5"/>
        <v>0</v>
      </c>
      <c r="AB86" s="922">
        <f t="shared" si="5"/>
        <v>0</v>
      </c>
      <c r="AC86" s="922">
        <f t="shared" si="5"/>
        <v>0</v>
      </c>
      <c r="AD86" s="922">
        <f t="shared" si="5"/>
        <v>0</v>
      </c>
      <c r="AE86" s="922">
        <f t="shared" si="5"/>
        <v>0</v>
      </c>
      <c r="AF86" s="922">
        <f t="shared" si="5"/>
        <v>0</v>
      </c>
      <c r="AG86" s="922">
        <f t="shared" si="5"/>
        <v>0</v>
      </c>
      <c r="AH86" s="922">
        <f t="shared" si="5"/>
        <v>0</v>
      </c>
      <c r="AI86" s="922">
        <f t="shared" si="5"/>
        <v>0</v>
      </c>
      <c r="AJ86" s="922">
        <f t="shared" si="5"/>
        <v>0</v>
      </c>
      <c r="AK86" s="922">
        <f t="shared" si="5"/>
        <v>0</v>
      </c>
      <c r="AL86" s="922">
        <f t="shared" si="5"/>
        <v>0</v>
      </c>
      <c r="AM86" s="922">
        <f t="shared" si="5"/>
        <v>0</v>
      </c>
    </row>
    <row r="87" spans="2:39" hidden="1"/>
    <row r="88" spans="2:39" ht="15" hidden="1">
      <c r="B88" s="494" t="s">
        <v>512</v>
      </c>
    </row>
    <row r="89" spans="2:39" ht="15" hidden="1">
      <c r="B89" s="932" t="s">
        <v>508</v>
      </c>
      <c r="C89" s="933">
        <f>D65</f>
        <v>0</v>
      </c>
      <c r="D89" s="933">
        <f>C91</f>
        <v>0</v>
      </c>
      <c r="E89" s="933"/>
      <c r="F89" s="933">
        <f>D91</f>
        <v>0</v>
      </c>
      <c r="G89" s="933">
        <f t="shared" ref="G89:AM89" si="6">F91</f>
        <v>0</v>
      </c>
      <c r="H89" s="933">
        <f t="shared" si="6"/>
        <v>0</v>
      </c>
      <c r="I89" s="933">
        <f t="shared" si="6"/>
        <v>0</v>
      </c>
      <c r="J89" s="933">
        <f t="shared" si="6"/>
        <v>0</v>
      </c>
      <c r="K89" s="933">
        <f t="shared" si="6"/>
        <v>0</v>
      </c>
      <c r="L89" s="933">
        <f t="shared" si="6"/>
        <v>0</v>
      </c>
      <c r="M89" s="933">
        <f t="shared" si="6"/>
        <v>0</v>
      </c>
      <c r="N89" s="933">
        <f t="shared" si="6"/>
        <v>0</v>
      </c>
      <c r="O89" s="933">
        <f t="shared" si="6"/>
        <v>0</v>
      </c>
      <c r="P89" s="933">
        <f t="shared" si="6"/>
        <v>0</v>
      </c>
      <c r="Q89" s="933">
        <f t="shared" si="6"/>
        <v>0</v>
      </c>
      <c r="R89" s="933">
        <f t="shared" si="6"/>
        <v>0</v>
      </c>
      <c r="S89" s="933">
        <f t="shared" si="6"/>
        <v>0</v>
      </c>
      <c r="T89" s="933">
        <f t="shared" si="6"/>
        <v>0</v>
      </c>
      <c r="U89" s="933">
        <f t="shared" si="6"/>
        <v>0</v>
      </c>
      <c r="V89" s="933">
        <f t="shared" si="6"/>
        <v>0</v>
      </c>
      <c r="W89" s="933">
        <f t="shared" si="6"/>
        <v>0</v>
      </c>
      <c r="X89" s="933">
        <f t="shared" si="6"/>
        <v>0</v>
      </c>
      <c r="Y89" s="933">
        <f t="shared" si="6"/>
        <v>0</v>
      </c>
      <c r="Z89" s="933">
        <f t="shared" si="6"/>
        <v>0</v>
      </c>
      <c r="AA89" s="933">
        <f t="shared" si="6"/>
        <v>0</v>
      </c>
      <c r="AB89" s="933">
        <f t="shared" si="6"/>
        <v>0</v>
      </c>
      <c r="AC89" s="933">
        <f t="shared" si="6"/>
        <v>0</v>
      </c>
      <c r="AD89" s="933">
        <f t="shared" si="6"/>
        <v>0</v>
      </c>
      <c r="AE89" s="933">
        <f t="shared" si="6"/>
        <v>0</v>
      </c>
      <c r="AF89" s="933">
        <f t="shared" si="6"/>
        <v>0</v>
      </c>
      <c r="AG89" s="933">
        <f t="shared" si="6"/>
        <v>0</v>
      </c>
      <c r="AH89" s="933">
        <f t="shared" si="6"/>
        <v>0</v>
      </c>
      <c r="AI89" s="933">
        <f t="shared" si="6"/>
        <v>0</v>
      </c>
      <c r="AJ89" s="933">
        <f t="shared" si="6"/>
        <v>0</v>
      </c>
      <c r="AK89" s="933">
        <f t="shared" si="6"/>
        <v>0</v>
      </c>
      <c r="AL89" s="933">
        <f t="shared" si="6"/>
        <v>0</v>
      </c>
      <c r="AM89" s="933">
        <f t="shared" si="6"/>
        <v>0</v>
      </c>
    </row>
    <row r="90" spans="2:39" ht="15" hidden="1">
      <c r="B90" s="932" t="s">
        <v>509</v>
      </c>
      <c r="C90" s="922">
        <f>$E65/12*C89</f>
        <v>0</v>
      </c>
      <c r="D90" s="922">
        <f>$E65/12*D89</f>
        <v>0</v>
      </c>
      <c r="E90" s="922"/>
      <c r="F90" s="922">
        <f t="shared" ref="F90:AM90" si="7">$E65/12*F89</f>
        <v>0</v>
      </c>
      <c r="G90" s="922">
        <f t="shared" si="7"/>
        <v>0</v>
      </c>
      <c r="H90" s="922">
        <f t="shared" si="7"/>
        <v>0</v>
      </c>
      <c r="I90" s="922">
        <f t="shared" si="7"/>
        <v>0</v>
      </c>
      <c r="J90" s="922">
        <f t="shared" si="7"/>
        <v>0</v>
      </c>
      <c r="K90" s="922">
        <f t="shared" si="7"/>
        <v>0</v>
      </c>
      <c r="L90" s="922">
        <f t="shared" si="7"/>
        <v>0</v>
      </c>
      <c r="M90" s="922">
        <f t="shared" si="7"/>
        <v>0</v>
      </c>
      <c r="N90" s="922">
        <f t="shared" si="7"/>
        <v>0</v>
      </c>
      <c r="O90" s="922">
        <f t="shared" si="7"/>
        <v>0</v>
      </c>
      <c r="P90" s="922">
        <f t="shared" si="7"/>
        <v>0</v>
      </c>
      <c r="Q90" s="922">
        <f t="shared" si="7"/>
        <v>0</v>
      </c>
      <c r="R90" s="922">
        <f t="shared" si="7"/>
        <v>0</v>
      </c>
      <c r="S90" s="922">
        <f t="shared" si="7"/>
        <v>0</v>
      </c>
      <c r="T90" s="922">
        <f t="shared" si="7"/>
        <v>0</v>
      </c>
      <c r="U90" s="922">
        <f t="shared" si="7"/>
        <v>0</v>
      </c>
      <c r="V90" s="922">
        <f t="shared" si="7"/>
        <v>0</v>
      </c>
      <c r="W90" s="922">
        <f t="shared" si="7"/>
        <v>0</v>
      </c>
      <c r="X90" s="922">
        <f t="shared" si="7"/>
        <v>0</v>
      </c>
      <c r="Y90" s="922">
        <f t="shared" si="7"/>
        <v>0</v>
      </c>
      <c r="Z90" s="922">
        <f t="shared" si="7"/>
        <v>0</v>
      </c>
      <c r="AA90" s="922">
        <f t="shared" si="7"/>
        <v>0</v>
      </c>
      <c r="AB90" s="922">
        <f t="shared" si="7"/>
        <v>0</v>
      </c>
      <c r="AC90" s="922">
        <f t="shared" si="7"/>
        <v>0</v>
      </c>
      <c r="AD90" s="922">
        <f t="shared" si="7"/>
        <v>0</v>
      </c>
      <c r="AE90" s="922">
        <f t="shared" si="7"/>
        <v>0</v>
      </c>
      <c r="AF90" s="922">
        <f t="shared" si="7"/>
        <v>0</v>
      </c>
      <c r="AG90" s="922">
        <f t="shared" si="7"/>
        <v>0</v>
      </c>
      <c r="AH90" s="922">
        <f t="shared" si="7"/>
        <v>0</v>
      </c>
      <c r="AI90" s="922">
        <f t="shared" si="7"/>
        <v>0</v>
      </c>
      <c r="AJ90" s="922">
        <f t="shared" si="7"/>
        <v>0</v>
      </c>
      <c r="AK90" s="922">
        <f t="shared" si="7"/>
        <v>0</v>
      </c>
      <c r="AL90" s="922">
        <f t="shared" si="7"/>
        <v>0</v>
      </c>
      <c r="AM90" s="922">
        <f t="shared" si="7"/>
        <v>0</v>
      </c>
    </row>
    <row r="91" spans="2:39" ht="15" hidden="1">
      <c r="B91" s="932" t="s">
        <v>510</v>
      </c>
      <c r="C91" s="922">
        <f>C89-$G65+C90</f>
        <v>0</v>
      </c>
      <c r="D91" s="922">
        <f>D89-$G65+D90</f>
        <v>0</v>
      </c>
      <c r="E91" s="922"/>
      <c r="F91" s="922">
        <f t="shared" ref="F91:AM91" si="8">F89-$G65+F90</f>
        <v>0</v>
      </c>
      <c r="G91" s="922">
        <f t="shared" si="8"/>
        <v>0</v>
      </c>
      <c r="H91" s="922">
        <f t="shared" si="8"/>
        <v>0</v>
      </c>
      <c r="I91" s="922">
        <f t="shared" si="8"/>
        <v>0</v>
      </c>
      <c r="J91" s="922">
        <f t="shared" si="8"/>
        <v>0</v>
      </c>
      <c r="K91" s="922">
        <f t="shared" si="8"/>
        <v>0</v>
      </c>
      <c r="L91" s="922">
        <f t="shared" si="8"/>
        <v>0</v>
      </c>
      <c r="M91" s="922">
        <f t="shared" si="8"/>
        <v>0</v>
      </c>
      <c r="N91" s="922">
        <f t="shared" si="8"/>
        <v>0</v>
      </c>
      <c r="O91" s="922">
        <f t="shared" si="8"/>
        <v>0</v>
      </c>
      <c r="P91" s="922">
        <f t="shared" si="8"/>
        <v>0</v>
      </c>
      <c r="Q91" s="922">
        <f t="shared" si="8"/>
        <v>0</v>
      </c>
      <c r="R91" s="922">
        <f t="shared" si="8"/>
        <v>0</v>
      </c>
      <c r="S91" s="922">
        <f t="shared" si="8"/>
        <v>0</v>
      </c>
      <c r="T91" s="922">
        <f t="shared" si="8"/>
        <v>0</v>
      </c>
      <c r="U91" s="922">
        <f t="shared" si="8"/>
        <v>0</v>
      </c>
      <c r="V91" s="922">
        <f t="shared" si="8"/>
        <v>0</v>
      </c>
      <c r="W91" s="922">
        <f t="shared" si="8"/>
        <v>0</v>
      </c>
      <c r="X91" s="922">
        <f t="shared" si="8"/>
        <v>0</v>
      </c>
      <c r="Y91" s="922">
        <f t="shared" si="8"/>
        <v>0</v>
      </c>
      <c r="Z91" s="922">
        <f t="shared" si="8"/>
        <v>0</v>
      </c>
      <c r="AA91" s="922">
        <f t="shared" si="8"/>
        <v>0</v>
      </c>
      <c r="AB91" s="922">
        <f t="shared" si="8"/>
        <v>0</v>
      </c>
      <c r="AC91" s="922">
        <f t="shared" si="8"/>
        <v>0</v>
      </c>
      <c r="AD91" s="922">
        <f t="shared" si="8"/>
        <v>0</v>
      </c>
      <c r="AE91" s="922">
        <f t="shared" si="8"/>
        <v>0</v>
      </c>
      <c r="AF91" s="922">
        <f t="shared" si="8"/>
        <v>0</v>
      </c>
      <c r="AG91" s="922">
        <f t="shared" si="8"/>
        <v>0</v>
      </c>
      <c r="AH91" s="922">
        <f t="shared" si="8"/>
        <v>0</v>
      </c>
      <c r="AI91" s="922">
        <f t="shared" si="8"/>
        <v>0</v>
      </c>
      <c r="AJ91" s="922">
        <f t="shared" si="8"/>
        <v>0</v>
      </c>
      <c r="AK91" s="922">
        <f t="shared" si="8"/>
        <v>0</v>
      </c>
      <c r="AL91" s="922">
        <f t="shared" si="8"/>
        <v>0</v>
      </c>
      <c r="AM91" s="922">
        <f t="shared" si="8"/>
        <v>0</v>
      </c>
    </row>
    <row r="92" spans="2:39" hidden="1"/>
    <row r="93" spans="2:39" ht="15" hidden="1">
      <c r="B93" s="494" t="s">
        <v>512</v>
      </c>
    </row>
    <row r="94" spans="2:39" ht="15" hidden="1">
      <c r="B94" s="932" t="s">
        <v>508</v>
      </c>
      <c r="C94" s="933">
        <f>D66</f>
        <v>0</v>
      </c>
      <c r="D94" s="933">
        <f>C96</f>
        <v>0</v>
      </c>
      <c r="E94" s="933"/>
      <c r="F94" s="933">
        <f>D96</f>
        <v>0</v>
      </c>
      <c r="G94" s="933">
        <f t="shared" ref="G94" si="9">F96</f>
        <v>0</v>
      </c>
      <c r="H94" s="933">
        <f t="shared" ref="H94" si="10">G96</f>
        <v>0</v>
      </c>
      <c r="I94" s="933">
        <f t="shared" ref="I94" si="11">H96</f>
        <v>0</v>
      </c>
      <c r="J94" s="933">
        <f t="shared" ref="J94" si="12">I96</f>
        <v>0</v>
      </c>
      <c r="K94" s="933">
        <f t="shared" ref="K94" si="13">J96</f>
        <v>0</v>
      </c>
      <c r="L94" s="933">
        <f t="shared" ref="L94" si="14">K96</f>
        <v>0</v>
      </c>
      <c r="M94" s="933">
        <f t="shared" ref="M94" si="15">L96</f>
        <v>0</v>
      </c>
      <c r="N94" s="933">
        <f t="shared" ref="N94" si="16">M96</f>
        <v>0</v>
      </c>
      <c r="O94" s="933">
        <f t="shared" ref="O94" si="17">N96</f>
        <v>0</v>
      </c>
      <c r="P94" s="933">
        <f t="shared" ref="P94" si="18">O96</f>
        <v>0</v>
      </c>
      <c r="Q94" s="933">
        <f t="shared" ref="Q94" si="19">P96</f>
        <v>0</v>
      </c>
      <c r="R94" s="933">
        <f t="shared" ref="R94" si="20">Q96</f>
        <v>0</v>
      </c>
      <c r="S94" s="933">
        <f t="shared" ref="S94" si="21">R96</f>
        <v>0</v>
      </c>
      <c r="T94" s="933">
        <f t="shared" ref="T94" si="22">S96</f>
        <v>0</v>
      </c>
      <c r="U94" s="933">
        <f t="shared" ref="U94" si="23">T96</f>
        <v>0</v>
      </c>
      <c r="V94" s="933">
        <f t="shared" ref="V94" si="24">U96</f>
        <v>0</v>
      </c>
      <c r="W94" s="933">
        <f t="shared" ref="W94" si="25">V96</f>
        <v>0</v>
      </c>
      <c r="X94" s="933">
        <f t="shared" ref="X94" si="26">W96</f>
        <v>0</v>
      </c>
      <c r="Y94" s="933">
        <f t="shared" ref="Y94" si="27">X96</f>
        <v>0</v>
      </c>
      <c r="Z94" s="933">
        <f t="shared" ref="Z94" si="28">Y96</f>
        <v>0</v>
      </c>
      <c r="AA94" s="933">
        <f t="shared" ref="AA94" si="29">Z96</f>
        <v>0</v>
      </c>
      <c r="AB94" s="933">
        <f t="shared" ref="AB94" si="30">AA96</f>
        <v>0</v>
      </c>
      <c r="AC94" s="933">
        <f t="shared" ref="AC94" si="31">AB96</f>
        <v>0</v>
      </c>
      <c r="AD94" s="933">
        <f t="shared" ref="AD94" si="32">AC96</f>
        <v>0</v>
      </c>
      <c r="AE94" s="933">
        <f t="shared" ref="AE94" si="33">AD96</f>
        <v>0</v>
      </c>
      <c r="AF94" s="933">
        <f t="shared" ref="AF94" si="34">AE96</f>
        <v>0</v>
      </c>
      <c r="AG94" s="933">
        <f t="shared" ref="AG94" si="35">AF96</f>
        <v>0</v>
      </c>
      <c r="AH94" s="933">
        <f t="shared" ref="AH94" si="36">AG96</f>
        <v>0</v>
      </c>
      <c r="AI94" s="933">
        <f t="shared" ref="AI94" si="37">AH96</f>
        <v>0</v>
      </c>
      <c r="AJ94" s="933">
        <f t="shared" ref="AJ94" si="38">AI96</f>
        <v>0</v>
      </c>
      <c r="AK94" s="933">
        <f t="shared" ref="AK94" si="39">AJ96</f>
        <v>0</v>
      </c>
      <c r="AL94" s="933">
        <f t="shared" ref="AL94" si="40">AK96</f>
        <v>0</v>
      </c>
      <c r="AM94" s="933">
        <f t="shared" ref="AM94" si="41">AL96</f>
        <v>0</v>
      </c>
    </row>
    <row r="95" spans="2:39" ht="15" hidden="1">
      <c r="B95" s="932" t="s">
        <v>509</v>
      </c>
      <c r="C95" s="922">
        <f>$E66/12*C94</f>
        <v>0</v>
      </c>
      <c r="D95" s="922">
        <f t="shared" ref="D95:AM95" si="42">$E66/12*D94</f>
        <v>0</v>
      </c>
      <c r="E95" s="922">
        <f t="shared" si="42"/>
        <v>0</v>
      </c>
      <c r="F95" s="922">
        <f t="shared" si="42"/>
        <v>0</v>
      </c>
      <c r="G95" s="922">
        <f t="shared" si="42"/>
        <v>0</v>
      </c>
      <c r="H95" s="922">
        <f t="shared" si="42"/>
        <v>0</v>
      </c>
      <c r="I95" s="922">
        <f t="shared" si="42"/>
        <v>0</v>
      </c>
      <c r="J95" s="922">
        <f t="shared" si="42"/>
        <v>0</v>
      </c>
      <c r="K95" s="922">
        <f t="shared" si="42"/>
        <v>0</v>
      </c>
      <c r="L95" s="922">
        <f t="shared" si="42"/>
        <v>0</v>
      </c>
      <c r="M95" s="922">
        <f t="shared" si="42"/>
        <v>0</v>
      </c>
      <c r="N95" s="922">
        <f t="shared" si="42"/>
        <v>0</v>
      </c>
      <c r="O95" s="922">
        <f t="shared" si="42"/>
        <v>0</v>
      </c>
      <c r="P95" s="922">
        <f t="shared" si="42"/>
        <v>0</v>
      </c>
      <c r="Q95" s="922">
        <f t="shared" si="42"/>
        <v>0</v>
      </c>
      <c r="R95" s="922">
        <f t="shared" si="42"/>
        <v>0</v>
      </c>
      <c r="S95" s="922">
        <f t="shared" si="42"/>
        <v>0</v>
      </c>
      <c r="T95" s="922">
        <f t="shared" si="42"/>
        <v>0</v>
      </c>
      <c r="U95" s="922">
        <f t="shared" si="42"/>
        <v>0</v>
      </c>
      <c r="V95" s="922">
        <f t="shared" si="42"/>
        <v>0</v>
      </c>
      <c r="W95" s="922">
        <f t="shared" si="42"/>
        <v>0</v>
      </c>
      <c r="X95" s="922">
        <f t="shared" si="42"/>
        <v>0</v>
      </c>
      <c r="Y95" s="922">
        <f t="shared" si="42"/>
        <v>0</v>
      </c>
      <c r="Z95" s="922">
        <f t="shared" si="42"/>
        <v>0</v>
      </c>
      <c r="AA95" s="922">
        <f t="shared" si="42"/>
        <v>0</v>
      </c>
      <c r="AB95" s="922">
        <f t="shared" si="42"/>
        <v>0</v>
      </c>
      <c r="AC95" s="922">
        <f t="shared" si="42"/>
        <v>0</v>
      </c>
      <c r="AD95" s="922">
        <f t="shared" si="42"/>
        <v>0</v>
      </c>
      <c r="AE95" s="922">
        <f t="shared" si="42"/>
        <v>0</v>
      </c>
      <c r="AF95" s="922">
        <f t="shared" si="42"/>
        <v>0</v>
      </c>
      <c r="AG95" s="922">
        <f t="shared" si="42"/>
        <v>0</v>
      </c>
      <c r="AH95" s="922">
        <f t="shared" si="42"/>
        <v>0</v>
      </c>
      <c r="AI95" s="922">
        <f t="shared" si="42"/>
        <v>0</v>
      </c>
      <c r="AJ95" s="922">
        <f t="shared" si="42"/>
        <v>0</v>
      </c>
      <c r="AK95" s="922">
        <f t="shared" si="42"/>
        <v>0</v>
      </c>
      <c r="AL95" s="922">
        <f t="shared" si="42"/>
        <v>0</v>
      </c>
      <c r="AM95" s="922">
        <f t="shared" si="42"/>
        <v>0</v>
      </c>
    </row>
    <row r="96" spans="2:39" ht="15" hidden="1">
      <c r="B96" s="932" t="s">
        <v>510</v>
      </c>
      <c r="C96" s="922">
        <f>C94-$G70+C95</f>
        <v>0</v>
      </c>
      <c r="D96" s="922">
        <f>D94-$G70+D95</f>
        <v>0</v>
      </c>
      <c r="E96" s="922"/>
      <c r="F96" s="922">
        <f t="shared" ref="F96:AM96" si="43">F94-$G70+F95</f>
        <v>0</v>
      </c>
      <c r="G96" s="922">
        <f t="shared" si="43"/>
        <v>0</v>
      </c>
      <c r="H96" s="922">
        <f t="shared" si="43"/>
        <v>0</v>
      </c>
      <c r="I96" s="922">
        <f t="shared" si="43"/>
        <v>0</v>
      </c>
      <c r="J96" s="922">
        <f t="shared" si="43"/>
        <v>0</v>
      </c>
      <c r="K96" s="922">
        <f t="shared" si="43"/>
        <v>0</v>
      </c>
      <c r="L96" s="922">
        <f t="shared" si="43"/>
        <v>0</v>
      </c>
      <c r="M96" s="922">
        <f t="shared" si="43"/>
        <v>0</v>
      </c>
      <c r="N96" s="922">
        <f t="shared" si="43"/>
        <v>0</v>
      </c>
      <c r="O96" s="922">
        <f t="shared" si="43"/>
        <v>0</v>
      </c>
      <c r="P96" s="922">
        <f t="shared" si="43"/>
        <v>0</v>
      </c>
      <c r="Q96" s="922">
        <f t="shared" si="43"/>
        <v>0</v>
      </c>
      <c r="R96" s="922">
        <f t="shared" si="43"/>
        <v>0</v>
      </c>
      <c r="S96" s="922">
        <f t="shared" si="43"/>
        <v>0</v>
      </c>
      <c r="T96" s="922">
        <f t="shared" si="43"/>
        <v>0</v>
      </c>
      <c r="U96" s="922">
        <f t="shared" si="43"/>
        <v>0</v>
      </c>
      <c r="V96" s="922">
        <f t="shared" si="43"/>
        <v>0</v>
      </c>
      <c r="W96" s="922">
        <f t="shared" si="43"/>
        <v>0</v>
      </c>
      <c r="X96" s="922">
        <f t="shared" si="43"/>
        <v>0</v>
      </c>
      <c r="Y96" s="922">
        <f t="shared" si="43"/>
        <v>0</v>
      </c>
      <c r="Z96" s="922">
        <f t="shared" si="43"/>
        <v>0</v>
      </c>
      <c r="AA96" s="922">
        <f t="shared" si="43"/>
        <v>0</v>
      </c>
      <c r="AB96" s="922">
        <f t="shared" si="43"/>
        <v>0</v>
      </c>
      <c r="AC96" s="922">
        <f t="shared" si="43"/>
        <v>0</v>
      </c>
      <c r="AD96" s="922">
        <f t="shared" si="43"/>
        <v>0</v>
      </c>
      <c r="AE96" s="922">
        <f t="shared" si="43"/>
        <v>0</v>
      </c>
      <c r="AF96" s="922">
        <f t="shared" si="43"/>
        <v>0</v>
      </c>
      <c r="AG96" s="922">
        <f t="shared" si="43"/>
        <v>0</v>
      </c>
      <c r="AH96" s="922">
        <f t="shared" si="43"/>
        <v>0</v>
      </c>
      <c r="AI96" s="922">
        <f t="shared" si="43"/>
        <v>0</v>
      </c>
      <c r="AJ96" s="922">
        <f t="shared" si="43"/>
        <v>0</v>
      </c>
      <c r="AK96" s="922">
        <f t="shared" si="43"/>
        <v>0</v>
      </c>
      <c r="AL96" s="922">
        <f t="shared" si="43"/>
        <v>0</v>
      </c>
      <c r="AM96" s="922">
        <f t="shared" si="43"/>
        <v>0</v>
      </c>
    </row>
    <row r="97" spans="2:39" hidden="1"/>
    <row r="98" spans="2:39" ht="15" hidden="1">
      <c r="B98" s="497" t="s">
        <v>513</v>
      </c>
      <c r="C98" s="922">
        <f>C80+C85+C90+C95</f>
        <v>0</v>
      </c>
      <c r="D98" s="922">
        <f t="shared" ref="D98:AM98" si="44">D80+D85+D90+D95</f>
        <v>0</v>
      </c>
      <c r="E98" s="922">
        <f t="shared" si="44"/>
        <v>0</v>
      </c>
      <c r="F98" s="922">
        <f t="shared" si="44"/>
        <v>0</v>
      </c>
      <c r="G98" s="922">
        <f t="shared" si="44"/>
        <v>0</v>
      </c>
      <c r="H98" s="922">
        <f t="shared" si="44"/>
        <v>0</v>
      </c>
      <c r="I98" s="922">
        <f t="shared" si="44"/>
        <v>0</v>
      </c>
      <c r="J98" s="922">
        <f t="shared" si="44"/>
        <v>0</v>
      </c>
      <c r="K98" s="922">
        <f t="shared" si="44"/>
        <v>0</v>
      </c>
      <c r="L98" s="922">
        <f t="shared" si="44"/>
        <v>0</v>
      </c>
      <c r="M98" s="922">
        <f t="shared" si="44"/>
        <v>0</v>
      </c>
      <c r="N98" s="922">
        <f t="shared" si="44"/>
        <v>0</v>
      </c>
      <c r="O98" s="922">
        <f t="shared" si="44"/>
        <v>0</v>
      </c>
      <c r="P98" s="922">
        <f t="shared" si="44"/>
        <v>0</v>
      </c>
      <c r="Q98" s="922">
        <f t="shared" si="44"/>
        <v>0</v>
      </c>
      <c r="R98" s="922">
        <f t="shared" si="44"/>
        <v>0</v>
      </c>
      <c r="S98" s="922">
        <f t="shared" si="44"/>
        <v>0</v>
      </c>
      <c r="T98" s="922">
        <f t="shared" si="44"/>
        <v>0</v>
      </c>
      <c r="U98" s="922">
        <f t="shared" si="44"/>
        <v>0</v>
      </c>
      <c r="V98" s="922">
        <f t="shared" si="44"/>
        <v>0</v>
      </c>
      <c r="W98" s="922">
        <f t="shared" si="44"/>
        <v>0</v>
      </c>
      <c r="X98" s="922">
        <f t="shared" si="44"/>
        <v>0</v>
      </c>
      <c r="Y98" s="922">
        <f t="shared" si="44"/>
        <v>0</v>
      </c>
      <c r="Z98" s="922">
        <f t="shared" si="44"/>
        <v>0</v>
      </c>
      <c r="AA98" s="922">
        <f t="shared" si="44"/>
        <v>0</v>
      </c>
      <c r="AB98" s="922">
        <f t="shared" si="44"/>
        <v>0</v>
      </c>
      <c r="AC98" s="922">
        <f t="shared" si="44"/>
        <v>0</v>
      </c>
      <c r="AD98" s="922">
        <f t="shared" si="44"/>
        <v>0</v>
      </c>
      <c r="AE98" s="922">
        <f t="shared" si="44"/>
        <v>0</v>
      </c>
      <c r="AF98" s="922">
        <f t="shared" si="44"/>
        <v>0</v>
      </c>
      <c r="AG98" s="922">
        <f t="shared" si="44"/>
        <v>0</v>
      </c>
      <c r="AH98" s="922">
        <f t="shared" si="44"/>
        <v>0</v>
      </c>
      <c r="AI98" s="922">
        <f t="shared" si="44"/>
        <v>0</v>
      </c>
      <c r="AJ98" s="922">
        <f t="shared" si="44"/>
        <v>0</v>
      </c>
      <c r="AK98" s="922">
        <f t="shared" si="44"/>
        <v>0</v>
      </c>
      <c r="AL98" s="922">
        <f t="shared" si="44"/>
        <v>0</v>
      </c>
      <c r="AM98" s="922">
        <f t="shared" si="44"/>
        <v>0</v>
      </c>
    </row>
    <row r="99" spans="2:39" hidden="1"/>
    <row r="100" spans="2:39" hidden="1"/>
    <row r="101" spans="2:39" hidden="1"/>
    <row r="102" spans="2:39" ht="15" hidden="1" customHeight="1">
      <c r="C102" s="994" t="s">
        <v>313</v>
      </c>
      <c r="D102" s="994"/>
      <c r="E102" s="994"/>
      <c r="F102" s="994"/>
      <c r="G102" s="994"/>
      <c r="H102" s="1054" t="s">
        <v>314</v>
      </c>
      <c r="I102" s="1054"/>
      <c r="J102" s="1054"/>
      <c r="K102" s="1054"/>
    </row>
    <row r="103" spans="2:39" ht="16" hidden="1">
      <c r="B103" s="79" t="s">
        <v>514</v>
      </c>
      <c r="C103" s="452" t="s">
        <v>515</v>
      </c>
      <c r="D103" s="452" t="s">
        <v>516</v>
      </c>
      <c r="E103" s="452"/>
      <c r="F103" s="452" t="s">
        <v>27</v>
      </c>
      <c r="G103" s="452" t="s">
        <v>28</v>
      </c>
      <c r="H103" s="452" t="s">
        <v>25</v>
      </c>
      <c r="I103" s="452" t="s">
        <v>26</v>
      </c>
      <c r="J103" s="452" t="s">
        <v>27</v>
      </c>
      <c r="K103" s="452" t="s">
        <v>28</v>
      </c>
      <c r="L103" s="452" t="s">
        <v>25</v>
      </c>
      <c r="M103" s="452" t="s">
        <v>26</v>
      </c>
      <c r="N103" s="452" t="s">
        <v>27</v>
      </c>
      <c r="O103" s="452" t="s">
        <v>28</v>
      </c>
    </row>
    <row r="104" spans="2:39" ht="16" hidden="1">
      <c r="B104" s="923" t="s">
        <v>517</v>
      </c>
      <c r="C104" s="924">
        <f>SUM(C98:F98)</f>
        <v>0</v>
      </c>
      <c r="D104" s="924">
        <f>SUM(G98:I98)</f>
        <v>0</v>
      </c>
      <c r="E104" s="924"/>
      <c r="F104" s="924">
        <f>SUM(J98:L98)</f>
        <v>0</v>
      </c>
      <c r="G104" s="924">
        <f>SUM(M98:O98)</f>
        <v>0</v>
      </c>
      <c r="H104" s="924">
        <f>SUM(P98:R98)</f>
        <v>0</v>
      </c>
      <c r="I104" s="924">
        <f>SUM(S98:U98)</f>
        <v>0</v>
      </c>
      <c r="J104" s="924">
        <f>SUM(V98:X98)</f>
        <v>0</v>
      </c>
      <c r="K104" s="924">
        <f>SUM(Y98:AA98)</f>
        <v>0</v>
      </c>
      <c r="L104" s="924">
        <f>SUM(AB98:AD98)</f>
        <v>0</v>
      </c>
      <c r="M104" s="924">
        <f>SUM(AE98:AG98)</f>
        <v>0</v>
      </c>
      <c r="N104" s="924">
        <f>SUM(AH98:AJ98)</f>
        <v>0</v>
      </c>
      <c r="O104" s="924">
        <f>SUM(AK98:AM98)</f>
        <v>0</v>
      </c>
    </row>
    <row r="105" spans="2:39" ht="15" hidden="1">
      <c r="B105" s="497" t="s">
        <v>518</v>
      </c>
    </row>
    <row r="106" spans="2:39" hidden="1"/>
    <row r="107" spans="2:39" ht="30" hidden="1">
      <c r="B107" s="497" t="s">
        <v>519</v>
      </c>
      <c r="C107" s="922">
        <f>G67*3</f>
        <v>0</v>
      </c>
    </row>
    <row r="108" spans="2:39" hidden="1"/>
    <row r="109" spans="2:39" s="503" customFormat="1" hidden="1">
      <c r="I109" s="504"/>
    </row>
    <row r="110" spans="2:39" hidden="1">
      <c r="B110" s="496"/>
      <c r="C110" s="496"/>
      <c r="D110" s="496"/>
      <c r="E110" s="496"/>
      <c r="F110" s="496"/>
      <c r="G110" s="496"/>
      <c r="H110" s="496"/>
      <c r="I110" s="502"/>
      <c r="J110" s="496"/>
      <c r="K110" s="496"/>
      <c r="L110" s="496"/>
    </row>
    <row r="111" spans="2:39" hidden="1">
      <c r="B111" s="496"/>
      <c r="C111" s="496"/>
      <c r="D111" s="496"/>
      <c r="E111" s="496"/>
      <c r="F111" s="496"/>
      <c r="G111" s="496"/>
      <c r="H111" s="496"/>
      <c r="I111" s="502"/>
      <c r="J111" s="496"/>
      <c r="K111" s="496"/>
      <c r="L111" s="496"/>
    </row>
    <row r="112" spans="2:39">
      <c r="B112" s="496"/>
      <c r="C112" s="496"/>
      <c r="D112" s="496"/>
      <c r="E112" s="496"/>
      <c r="F112" s="496"/>
      <c r="G112" s="496"/>
      <c r="H112" s="496"/>
      <c r="I112" s="502"/>
      <c r="J112" s="496"/>
      <c r="K112" s="496"/>
      <c r="L112" s="496"/>
    </row>
  </sheetData>
  <sheetProtection algorithmName="SHA-512" hashValue="xsG9homdXbs5A/nVRARtwBgNqgHSHG/ZVtA1FbtWKjeWnP0qvXORbht6KIaZ8ysGXuQ6aUDEbu5lPVE/6QmZYA==" saltValue="FSf3Vbn/UhtTikbOdPKcaA==" spinCount="100000" sheet="1" formatCells="0" formatColumns="0" formatRows="0"/>
  <mergeCells count="27">
    <mergeCell ref="E43:I43"/>
    <mergeCell ref="E48:I48"/>
    <mergeCell ref="E49:I49"/>
    <mergeCell ref="E50:I50"/>
    <mergeCell ref="B19:I19"/>
    <mergeCell ref="E32:I32"/>
    <mergeCell ref="E35:I35"/>
    <mergeCell ref="E36:I36"/>
    <mergeCell ref="F33:G33"/>
    <mergeCell ref="B29:I29"/>
    <mergeCell ref="B28:I28"/>
    <mergeCell ref="C102:G102"/>
    <mergeCell ref="H102:K102"/>
    <mergeCell ref="E37:I37"/>
    <mergeCell ref="E51:I51"/>
    <mergeCell ref="E52:I52"/>
    <mergeCell ref="E53:I53"/>
    <mergeCell ref="E58:I58"/>
    <mergeCell ref="F59:G59"/>
    <mergeCell ref="E38:I38"/>
    <mergeCell ref="E39:I39"/>
    <mergeCell ref="E40:I40"/>
    <mergeCell ref="F54:H54"/>
    <mergeCell ref="E45:I45"/>
    <mergeCell ref="G41:H41"/>
    <mergeCell ref="E46:I46"/>
    <mergeCell ref="E47:I47"/>
  </mergeCells>
  <phoneticPr fontId="6" type="noConversion"/>
  <conditionalFormatting sqref="B29:I29">
    <cfRule type="cellIs" dxfId="15" priority="1" operator="equal">
      <formula>0</formula>
    </cfRule>
  </conditionalFormatting>
  <conditionalFormatting sqref="D21 H21 D23 H23:H24">
    <cfRule type="cellIs" dxfId="14" priority="2" operator="equal">
      <formula>0</formula>
    </cfRule>
  </conditionalFormatting>
  <dataValidations count="1">
    <dataValidation allowBlank="1" showInputMessage="1" showErrorMessage="1" errorTitle="stop" error="This cell refers to the Nursery model you chose on the &quot;Start Here&quot; page. You can't change the input. It needs to be consistent across all sheets in order for this financial model to function correctly." sqref="E21:E22 D21" xr:uid="{3CB72F8C-066E-5B48-8972-9FA22DC23375}"/>
  </dataValidations>
  <printOptions horizontalCentered="1" verticalCentered="1"/>
  <pageMargins left="0.7" right="0.7" top="0.75" bottom="0.75" header="0.3" footer="0.3"/>
  <pageSetup scale="44" orientation="portrait" horizontalDpi="0" verticalDpi="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1C4C-0C41-9F49-89D3-F89035489A5F}">
  <sheetPr>
    <tabColor theme="6" tint="-0.249977111117893"/>
    <pageSetUpPr fitToPage="1"/>
  </sheetPr>
  <dimension ref="B26:Q61"/>
  <sheetViews>
    <sheetView topLeftCell="A28" workbookViewId="0">
      <selection activeCell="G39" sqref="G39"/>
    </sheetView>
  </sheetViews>
  <sheetFormatPr baseColWidth="10" defaultColWidth="7.33203125" defaultRowHeight="14"/>
  <cols>
    <col min="1" max="1" width="7.33203125" style="344"/>
    <col min="2" max="2" width="5.6640625" style="344" customWidth="1"/>
    <col min="3" max="3" width="41" style="344" customWidth="1"/>
    <col min="4" max="4" width="12.1640625" style="353" customWidth="1"/>
    <col min="5" max="5" width="12.83203125" style="353" customWidth="1"/>
    <col min="6" max="6" width="13" style="353" customWidth="1"/>
    <col min="7" max="7" width="12.33203125" style="353" customWidth="1"/>
    <col min="8" max="10" width="13.33203125" style="353" customWidth="1"/>
    <col min="11" max="11" width="13.6640625" style="353" customWidth="1"/>
    <col min="12" max="15" width="13.33203125" style="353" customWidth="1"/>
    <col min="16" max="16" width="4.83203125" style="344" customWidth="1"/>
    <col min="17" max="17" width="10.33203125" style="344" customWidth="1"/>
    <col min="18" max="19" width="7.83203125" style="344" customWidth="1"/>
    <col min="20" max="16384" width="7.33203125" style="344"/>
  </cols>
  <sheetData>
    <row r="26" spans="2:17">
      <c r="B26" s="544"/>
      <c r="C26" s="544"/>
      <c r="D26" s="612"/>
      <c r="E26" s="612"/>
      <c r="F26" s="612"/>
      <c r="G26" s="612"/>
      <c r="H26" s="612"/>
      <c r="I26" s="612"/>
      <c r="J26" s="612"/>
      <c r="K26" s="612"/>
      <c r="L26" s="612"/>
      <c r="M26" s="612"/>
      <c r="N26" s="612"/>
      <c r="O26" s="612"/>
      <c r="P26" s="544"/>
      <c r="Q26" s="544"/>
    </row>
    <row r="27" spans="2:17">
      <c r="B27" s="544"/>
      <c r="C27" s="544"/>
      <c r="D27" s="612"/>
      <c r="E27" s="612"/>
      <c r="F27" s="612"/>
      <c r="G27" s="612"/>
      <c r="H27" s="612"/>
      <c r="I27" s="612"/>
      <c r="J27" s="612"/>
      <c r="K27" s="612"/>
      <c r="L27" s="612"/>
      <c r="M27" s="612"/>
      <c r="N27" s="612"/>
      <c r="O27" s="612"/>
      <c r="P27" s="544"/>
      <c r="Q27" s="544"/>
    </row>
    <row r="28" spans="2:17">
      <c r="B28" s="544"/>
      <c r="C28" s="544"/>
      <c r="D28" s="612"/>
      <c r="E28" s="612"/>
      <c r="F28" s="612"/>
      <c r="G28" s="612"/>
      <c r="H28" s="612"/>
      <c r="I28" s="612"/>
      <c r="J28" s="612"/>
      <c r="K28" s="612"/>
      <c r="L28" s="612"/>
      <c r="M28" s="612"/>
      <c r="N28" s="612"/>
      <c r="O28" s="612"/>
      <c r="P28" s="544"/>
      <c r="Q28" s="544"/>
    </row>
    <row r="29" spans="2:17">
      <c r="B29" s="544"/>
      <c r="C29" s="544"/>
      <c r="D29" s="612"/>
      <c r="E29" s="612"/>
      <c r="F29" s="612"/>
      <c r="G29" s="612"/>
      <c r="H29" s="612"/>
      <c r="I29" s="612"/>
      <c r="J29" s="612"/>
      <c r="K29" s="612"/>
      <c r="L29" s="612"/>
      <c r="M29" s="612"/>
      <c r="N29" s="612"/>
      <c r="O29" s="612"/>
      <c r="P29" s="544"/>
      <c r="Q29" s="544"/>
    </row>
    <row r="30" spans="2:17">
      <c r="B30" s="544"/>
      <c r="C30" s="544"/>
      <c r="D30" s="612"/>
      <c r="E30" s="612"/>
      <c r="F30" s="612"/>
      <c r="G30" s="612"/>
      <c r="H30" s="612"/>
      <c r="I30" s="612"/>
      <c r="J30" s="612"/>
      <c r="K30" s="612"/>
      <c r="L30" s="612"/>
      <c r="M30" s="612"/>
      <c r="N30" s="612"/>
      <c r="O30" s="612"/>
      <c r="P30" s="544"/>
      <c r="Q30" s="544"/>
    </row>
    <row r="31" spans="2:17">
      <c r="B31" s="544"/>
      <c r="C31" s="544"/>
      <c r="D31" s="612"/>
      <c r="E31" s="612"/>
      <c r="F31" s="612"/>
      <c r="G31" s="612"/>
      <c r="H31" s="612"/>
      <c r="I31" s="612"/>
      <c r="J31" s="612"/>
      <c r="K31" s="612"/>
      <c r="L31" s="612"/>
      <c r="M31" s="612"/>
      <c r="N31" s="612"/>
      <c r="O31" s="612"/>
      <c r="P31" s="544"/>
      <c r="Q31" s="544"/>
    </row>
    <row r="32" spans="2:17" ht="42" customHeight="1">
      <c r="B32" s="544"/>
      <c r="C32" s="1073" t="s">
        <v>761</v>
      </c>
      <c r="D32" s="1073"/>
      <c r="E32" s="1073"/>
      <c r="F32" s="1073"/>
      <c r="G32" s="1073"/>
      <c r="H32" s="1073"/>
      <c r="I32" s="1073"/>
      <c r="J32" s="1073"/>
      <c r="K32" s="1073"/>
      <c r="L32" s="1073"/>
      <c r="M32" s="1073"/>
      <c r="N32" s="1073"/>
      <c r="O32" s="1073"/>
      <c r="P32" s="1073"/>
      <c r="Q32" s="544"/>
    </row>
    <row r="33" spans="2:17" ht="42" customHeight="1">
      <c r="B33" s="544"/>
      <c r="C33" s="1074">
        <f>'1. Business model'!F25</f>
        <v>0</v>
      </c>
      <c r="D33" s="1074"/>
      <c r="E33" s="1074"/>
      <c r="F33" s="1074"/>
      <c r="G33" s="1074"/>
      <c r="H33" s="1074"/>
      <c r="I33" s="1074"/>
      <c r="J33" s="1074"/>
      <c r="K33" s="1074"/>
      <c r="L33" s="1074"/>
      <c r="M33" s="1074"/>
      <c r="N33" s="1074"/>
      <c r="O33" s="1074"/>
      <c r="P33" s="1074"/>
      <c r="Q33" s="544"/>
    </row>
    <row r="34" spans="2:17" ht="69" customHeight="1" thickBot="1">
      <c r="B34" s="544"/>
      <c r="C34" s="544"/>
      <c r="D34" s="612"/>
      <c r="E34" s="612"/>
      <c r="F34" s="612"/>
      <c r="G34" s="612"/>
      <c r="H34" s="612"/>
      <c r="I34" s="612"/>
      <c r="J34" s="612"/>
      <c r="K34" s="612"/>
      <c r="L34" s="612"/>
      <c r="M34" s="612"/>
      <c r="N34" s="612"/>
      <c r="O34" s="612"/>
      <c r="P34" s="544"/>
      <c r="Q34" s="544"/>
    </row>
    <row r="35" spans="2:17" s="345" customFormat="1" ht="21" customHeight="1">
      <c r="B35" s="535"/>
      <c r="C35" s="617"/>
      <c r="D35" s="1071" t="s">
        <v>709</v>
      </c>
      <c r="E35" s="1071"/>
      <c r="F35" s="1071"/>
      <c r="G35" s="1071"/>
      <c r="H35" s="1072" t="s">
        <v>314</v>
      </c>
      <c r="I35" s="1072"/>
      <c r="J35" s="1072"/>
      <c r="K35" s="1072"/>
      <c r="L35" s="1072" t="s">
        <v>315</v>
      </c>
      <c r="M35" s="1072"/>
      <c r="N35" s="1072"/>
      <c r="O35" s="1072"/>
      <c r="P35" s="618"/>
      <c r="Q35" s="535"/>
    </row>
    <row r="36" spans="2:17" ht="31" customHeight="1">
      <c r="B36" s="544"/>
      <c r="C36" s="619"/>
      <c r="D36" s="613" t="s">
        <v>25</v>
      </c>
      <c r="E36" s="613" t="s">
        <v>26</v>
      </c>
      <c r="F36" s="613" t="s">
        <v>27</v>
      </c>
      <c r="G36" s="613" t="s">
        <v>28</v>
      </c>
      <c r="H36" s="613" t="s">
        <v>25</v>
      </c>
      <c r="I36" s="613" t="s">
        <v>26</v>
      </c>
      <c r="J36" s="613" t="s">
        <v>27</v>
      </c>
      <c r="K36" s="613" t="s">
        <v>28</v>
      </c>
      <c r="L36" s="613" t="s">
        <v>25</v>
      </c>
      <c r="M36" s="613" t="s">
        <v>26</v>
      </c>
      <c r="N36" s="613" t="s">
        <v>27</v>
      </c>
      <c r="O36" s="613" t="s">
        <v>28</v>
      </c>
      <c r="P36" s="620"/>
      <c r="Q36" s="544"/>
    </row>
    <row r="37" spans="2:17" ht="31" customHeight="1">
      <c r="B37" s="544"/>
      <c r="C37" s="621" t="s">
        <v>625</v>
      </c>
      <c r="D37" s="616">
        <f>'6. Funding'!C53+'6. Funding'!D53</f>
        <v>0</v>
      </c>
      <c r="E37" s="616">
        <f>D57</f>
        <v>0</v>
      </c>
      <c r="F37" s="616">
        <f>E57</f>
        <v>0</v>
      </c>
      <c r="G37" s="616">
        <f>F57</f>
        <v>0</v>
      </c>
      <c r="H37" s="616">
        <f>G57</f>
        <v>0</v>
      </c>
      <c r="I37" s="616">
        <f t="shared" ref="I37:O37" si="0">H57</f>
        <v>0</v>
      </c>
      <c r="J37" s="616">
        <f t="shared" si="0"/>
        <v>0</v>
      </c>
      <c r="K37" s="616">
        <f t="shared" si="0"/>
        <v>0</v>
      </c>
      <c r="L37" s="616">
        <f t="shared" si="0"/>
        <v>0</v>
      </c>
      <c r="M37" s="616">
        <f t="shared" si="0"/>
        <v>0</v>
      </c>
      <c r="N37" s="616">
        <f t="shared" si="0"/>
        <v>0</v>
      </c>
      <c r="O37" s="616">
        <f t="shared" si="0"/>
        <v>0</v>
      </c>
      <c r="P37" s="622"/>
      <c r="Q37" s="544"/>
    </row>
    <row r="38" spans="2:17" ht="31" customHeight="1">
      <c r="B38" s="544"/>
      <c r="C38" s="621" t="s">
        <v>626</v>
      </c>
      <c r="D38" s="616"/>
      <c r="E38" s="616"/>
      <c r="F38" s="616"/>
      <c r="G38" s="616"/>
      <c r="H38" s="616"/>
      <c r="I38" s="616"/>
      <c r="J38" s="616"/>
      <c r="K38" s="616"/>
      <c r="L38" s="616"/>
      <c r="M38" s="616"/>
      <c r="N38" s="616"/>
      <c r="O38" s="616"/>
      <c r="P38" s="623"/>
      <c r="Q38" s="544"/>
    </row>
    <row r="39" spans="2:17" ht="31" customHeight="1">
      <c r="B39" s="544"/>
      <c r="C39" s="624" t="s">
        <v>627</v>
      </c>
      <c r="D39" s="616">
        <f>'Proforma P&amp;L '!C36</f>
        <v>0</v>
      </c>
      <c r="E39" s="616">
        <f>'Proforma P&amp;L '!D36</f>
        <v>0</v>
      </c>
      <c r="F39" s="616">
        <f>'Proforma P&amp;L '!E36</f>
        <v>0</v>
      </c>
      <c r="G39" s="616">
        <f>'Proforma P&amp;L '!F36</f>
        <v>0</v>
      </c>
      <c r="H39" s="616">
        <f>'Proforma P&amp;L '!G36</f>
        <v>0</v>
      </c>
      <c r="I39" s="616">
        <f>'Proforma P&amp;L '!H36</f>
        <v>0</v>
      </c>
      <c r="J39" s="616">
        <f>'Proforma P&amp;L '!I36</f>
        <v>0</v>
      </c>
      <c r="K39" s="616">
        <f>'Proforma P&amp;L '!J36</f>
        <v>0</v>
      </c>
      <c r="L39" s="616">
        <f>'Proforma P&amp;L '!K36</f>
        <v>0</v>
      </c>
      <c r="M39" s="616">
        <f>'Proforma P&amp;L '!L36</f>
        <v>0</v>
      </c>
      <c r="N39" s="616">
        <f>'Proforma P&amp;L '!M36</f>
        <v>0</v>
      </c>
      <c r="O39" s="616">
        <f>'Proforma P&amp;L '!N36</f>
        <v>0</v>
      </c>
      <c r="P39" s="623"/>
      <c r="Q39" s="544"/>
    </row>
    <row r="40" spans="2:17" ht="31" customHeight="1">
      <c r="B40" s="544"/>
      <c r="C40" s="625" t="s">
        <v>628</v>
      </c>
      <c r="D40" s="632">
        <f>D39</f>
        <v>0</v>
      </c>
      <c r="E40" s="632">
        <f t="shared" ref="E40:O40" si="1">E39</f>
        <v>0</v>
      </c>
      <c r="F40" s="632">
        <f t="shared" si="1"/>
        <v>0</v>
      </c>
      <c r="G40" s="632">
        <f t="shared" si="1"/>
        <v>0</v>
      </c>
      <c r="H40" s="632">
        <f t="shared" si="1"/>
        <v>0</v>
      </c>
      <c r="I40" s="632">
        <f t="shared" si="1"/>
        <v>0</v>
      </c>
      <c r="J40" s="632">
        <f t="shared" si="1"/>
        <v>0</v>
      </c>
      <c r="K40" s="632">
        <f t="shared" si="1"/>
        <v>0</v>
      </c>
      <c r="L40" s="632">
        <f t="shared" si="1"/>
        <v>0</v>
      </c>
      <c r="M40" s="632">
        <f t="shared" si="1"/>
        <v>0</v>
      </c>
      <c r="N40" s="632">
        <f t="shared" si="1"/>
        <v>0</v>
      </c>
      <c r="O40" s="632">
        <f t="shared" si="1"/>
        <v>0</v>
      </c>
      <c r="P40" s="622"/>
      <c r="Q40" s="544"/>
    </row>
    <row r="41" spans="2:17" ht="16">
      <c r="B41" s="544"/>
      <c r="C41" s="625"/>
      <c r="D41" s="616"/>
      <c r="E41" s="616"/>
      <c r="F41" s="616"/>
      <c r="G41" s="616"/>
      <c r="H41" s="616"/>
      <c r="I41" s="616"/>
      <c r="J41" s="616"/>
      <c r="K41" s="616"/>
      <c r="L41" s="616"/>
      <c r="M41" s="616"/>
      <c r="N41" s="616"/>
      <c r="O41" s="616"/>
      <c r="P41" s="622"/>
      <c r="Q41" s="544"/>
    </row>
    <row r="42" spans="2:17" ht="16">
      <c r="B42" s="544"/>
      <c r="C42" s="621" t="s">
        <v>629</v>
      </c>
      <c r="D42" s="616"/>
      <c r="E42" s="616"/>
      <c r="F42" s="616"/>
      <c r="G42" s="616"/>
      <c r="H42" s="616"/>
      <c r="I42" s="616"/>
      <c r="J42" s="616"/>
      <c r="K42" s="616"/>
      <c r="L42" s="616"/>
      <c r="M42" s="616"/>
      <c r="N42" s="616"/>
      <c r="O42" s="616"/>
      <c r="P42" s="622"/>
      <c r="Q42" s="544"/>
    </row>
    <row r="43" spans="2:17" ht="31" customHeight="1">
      <c r="B43" s="544"/>
      <c r="C43" s="624" t="s">
        <v>630</v>
      </c>
      <c r="D43" s="616"/>
      <c r="E43" s="616"/>
      <c r="F43" s="616"/>
      <c r="G43" s="616"/>
      <c r="H43" s="616"/>
      <c r="I43" s="616"/>
      <c r="J43" s="616"/>
      <c r="K43" s="616"/>
      <c r="L43" s="785"/>
      <c r="M43" s="616"/>
      <c r="N43" s="616"/>
      <c r="O43" s="616"/>
      <c r="P43" s="622"/>
      <c r="Q43" s="544"/>
    </row>
    <row r="44" spans="2:17" ht="31" customHeight="1">
      <c r="B44" s="544"/>
      <c r="C44" s="626" t="s">
        <v>631</v>
      </c>
      <c r="D44" s="709"/>
      <c r="E44" s="709"/>
      <c r="F44" s="709"/>
      <c r="G44" s="709"/>
      <c r="H44" s="709"/>
      <c r="I44" s="959">
        <f>('2(b). Start up farm'!H35-'2(b). Start up farm'!G35)*'2(b). Start up farm'!G120</f>
        <v>0</v>
      </c>
      <c r="J44" s="709"/>
      <c r="K44" s="709"/>
      <c r="L44" s="838">
        <f>-'2(a). Start up nursery '!E425+'2(b). Start up farm'!I270</f>
        <v>0</v>
      </c>
      <c r="M44" s="838">
        <f>('2(b). Start up farm'!I35-'2(b). Start up farm'!H35)*'2(b). Start up farm'!G120</f>
        <v>0</v>
      </c>
      <c r="N44" s="709"/>
      <c r="O44" s="709"/>
      <c r="P44" s="622"/>
      <c r="Q44" s="544"/>
    </row>
    <row r="45" spans="2:17" ht="31" customHeight="1">
      <c r="B45" s="544"/>
      <c r="C45" s="626" t="s">
        <v>632</v>
      </c>
      <c r="D45" s="709"/>
      <c r="E45" s="709"/>
      <c r="F45" s="709"/>
      <c r="G45" s="709"/>
      <c r="H45" s="709"/>
      <c r="I45" s="709"/>
      <c r="J45" s="709"/>
      <c r="K45" s="709"/>
      <c r="L45" s="709"/>
      <c r="M45" s="709"/>
      <c r="N45" s="709"/>
      <c r="O45" s="709"/>
      <c r="P45" s="622"/>
      <c r="Q45" s="544"/>
    </row>
    <row r="46" spans="2:17" ht="31" customHeight="1">
      <c r="B46" s="544"/>
      <c r="C46" s="624" t="s">
        <v>633</v>
      </c>
      <c r="D46" s="616"/>
      <c r="E46" s="616"/>
      <c r="F46" s="616"/>
      <c r="G46" s="616"/>
      <c r="H46" s="616"/>
      <c r="I46" s="616"/>
      <c r="J46" s="616"/>
      <c r="K46" s="616"/>
      <c r="L46" s="616"/>
      <c r="M46" s="616"/>
      <c r="N46" s="616"/>
      <c r="O46" s="616"/>
      <c r="P46" s="622"/>
      <c r="Q46" s="544"/>
    </row>
    <row r="47" spans="2:17" ht="31" customHeight="1">
      <c r="B47" s="544"/>
      <c r="C47" s="627" t="s">
        <v>634</v>
      </c>
      <c r="D47" s="616">
        <f>'Proforma P&amp;L '!C43</f>
        <v>0</v>
      </c>
      <c r="E47" s="616">
        <f>'Proforma P&amp;L '!D43</f>
        <v>0</v>
      </c>
      <c r="F47" s="616">
        <f>'Proforma P&amp;L '!E43</f>
        <v>0</v>
      </c>
      <c r="G47" s="616">
        <f>'Proforma P&amp;L '!F43</f>
        <v>0</v>
      </c>
      <c r="H47" s="616">
        <f>'Proforma P&amp;L '!G43</f>
        <v>0</v>
      </c>
      <c r="I47" s="616">
        <f>'Proforma P&amp;L '!H43</f>
        <v>0</v>
      </c>
      <c r="J47" s="616">
        <f>'Proforma P&amp;L '!I43</f>
        <v>0</v>
      </c>
      <c r="K47" s="616">
        <f>'Proforma P&amp;L '!J43</f>
        <v>0</v>
      </c>
      <c r="L47" s="616">
        <f>'Proforma P&amp;L '!K43</f>
        <v>0</v>
      </c>
      <c r="M47" s="616">
        <f>'Proforma P&amp;L '!L43</f>
        <v>0</v>
      </c>
      <c r="N47" s="616">
        <f>'Proforma P&amp;L '!M43</f>
        <v>0</v>
      </c>
      <c r="O47" s="616">
        <f>'Proforma P&amp;L '!N43</f>
        <v>0</v>
      </c>
      <c r="P47" s="623"/>
      <c r="Q47" s="544"/>
    </row>
    <row r="48" spans="2:17" ht="31" customHeight="1">
      <c r="B48" s="544"/>
      <c r="C48" s="627" t="s">
        <v>635</v>
      </c>
      <c r="D48" s="616">
        <f>'Proforma P&amp;L '!C54</f>
        <v>0</v>
      </c>
      <c r="E48" s="616">
        <f>'Proforma P&amp;L '!D54</f>
        <v>0</v>
      </c>
      <c r="F48" s="616">
        <f>'Proforma P&amp;L '!E54</f>
        <v>0</v>
      </c>
      <c r="G48" s="616">
        <f>'Proforma P&amp;L '!F54</f>
        <v>0</v>
      </c>
      <c r="H48" s="616">
        <f>'Proforma P&amp;L '!G54</f>
        <v>0</v>
      </c>
      <c r="I48" s="616">
        <f>'Proforma P&amp;L '!H54</f>
        <v>0</v>
      </c>
      <c r="J48" s="616">
        <f>'Proforma P&amp;L '!I54</f>
        <v>0</v>
      </c>
      <c r="K48" s="616">
        <f>'Proforma P&amp;L '!J54</f>
        <v>0</v>
      </c>
      <c r="L48" s="616">
        <f>'Proforma P&amp;L '!K54</f>
        <v>0</v>
      </c>
      <c r="M48" s="616">
        <f>'Proforma P&amp;L '!L54</f>
        <v>0</v>
      </c>
      <c r="N48" s="616">
        <f>'Proforma P&amp;L '!M54</f>
        <v>0</v>
      </c>
      <c r="O48" s="616">
        <f>'Proforma P&amp;L '!N54</f>
        <v>0</v>
      </c>
      <c r="P48" s="622"/>
      <c r="Q48" s="544"/>
    </row>
    <row r="49" spans="2:17" ht="31" customHeight="1">
      <c r="B49" s="544"/>
      <c r="C49" s="624" t="s">
        <v>636</v>
      </c>
      <c r="D49" s="616"/>
      <c r="E49" s="616"/>
      <c r="F49" s="616"/>
      <c r="G49" s="616"/>
      <c r="H49" s="616"/>
      <c r="I49" s="616"/>
      <c r="J49" s="616"/>
      <c r="K49" s="616"/>
      <c r="L49" s="616"/>
      <c r="M49" s="616"/>
      <c r="N49" s="616"/>
      <c r="O49" s="616"/>
      <c r="P49" s="622"/>
      <c r="Q49" s="544"/>
    </row>
    <row r="50" spans="2:17" ht="31" customHeight="1">
      <c r="B50" s="544"/>
      <c r="C50" s="627" t="s">
        <v>637</v>
      </c>
      <c r="D50" s="616">
        <f>('6. Funding'!$G63+'6. Funding'!$G64+'6. Funding'!$G65)*3</f>
        <v>0</v>
      </c>
      <c r="E50" s="616">
        <f>('6. Funding'!$G63+'6. Funding'!$G64+'6. Funding'!$G65)*3</f>
        <v>0</v>
      </c>
      <c r="F50" s="616">
        <f>('6. Funding'!$G63+'6. Funding'!$G64+'6. Funding'!$G65)*3</f>
        <v>0</v>
      </c>
      <c r="G50" s="616">
        <f>('6. Funding'!$G63+'6. Funding'!$G64+'6. Funding'!$G65)*3</f>
        <v>0</v>
      </c>
      <c r="H50" s="616">
        <f>('6. Funding'!$G63+'6. Funding'!$G64+'6. Funding'!$G65)*3</f>
        <v>0</v>
      </c>
      <c r="I50" s="616">
        <f>('6. Funding'!$G63+'6. Funding'!$G64+'6. Funding'!$G65)*3</f>
        <v>0</v>
      </c>
      <c r="J50" s="616">
        <f>('6. Funding'!$G63+'6. Funding'!$G64+'6. Funding'!$G65)*3</f>
        <v>0</v>
      </c>
      <c r="K50" s="616">
        <f>('6. Funding'!$G63+'6. Funding'!$G64+'6. Funding'!$G65)*3</f>
        <v>0</v>
      </c>
      <c r="L50" s="616">
        <f>('6. Funding'!$G63+'6. Funding'!$G64+'6. Funding'!$G65)*3</f>
        <v>0</v>
      </c>
      <c r="M50" s="616">
        <f>('6. Funding'!$G63+'6. Funding'!$G64+'6. Funding'!$G65)*3</f>
        <v>0</v>
      </c>
      <c r="N50" s="616">
        <f>('6. Funding'!$G63+'6. Funding'!$G64+'6. Funding'!$G65)*3</f>
        <v>0</v>
      </c>
      <c r="O50" s="616">
        <f>('6. Funding'!$G63+'6. Funding'!$G64+'6. Funding'!$G65)*3</f>
        <v>0</v>
      </c>
      <c r="P50" s="622"/>
      <c r="Q50" s="544"/>
    </row>
    <row r="51" spans="2:17" ht="31" customHeight="1">
      <c r="B51" s="544"/>
      <c r="C51" s="628" t="s">
        <v>638</v>
      </c>
      <c r="D51" s="709"/>
      <c r="E51" s="709"/>
      <c r="F51" s="709"/>
      <c r="G51" s="709"/>
      <c r="H51" s="709"/>
      <c r="I51" s="709"/>
      <c r="J51" s="709"/>
      <c r="K51" s="709"/>
      <c r="L51" s="709"/>
      <c r="M51" s="709"/>
      <c r="N51" s="709"/>
      <c r="O51" s="709"/>
      <c r="P51" s="622"/>
      <c r="Q51" s="544"/>
    </row>
    <row r="52" spans="2:17" ht="31" customHeight="1">
      <c r="B52" s="544"/>
      <c r="C52" s="627"/>
      <c r="D52" s="616"/>
      <c r="E52" s="616"/>
      <c r="F52" s="616"/>
      <c r="G52" s="616"/>
      <c r="H52" s="616"/>
      <c r="I52" s="616"/>
      <c r="J52" s="616"/>
      <c r="K52" s="616"/>
      <c r="L52" s="616"/>
      <c r="M52" s="616"/>
      <c r="N52" s="616"/>
      <c r="O52" s="616"/>
      <c r="P52" s="622"/>
      <c r="Q52" s="544"/>
    </row>
    <row r="53" spans="2:17" ht="31" customHeight="1">
      <c r="B53" s="544"/>
      <c r="C53" s="621" t="s">
        <v>639</v>
      </c>
      <c r="D53" s="633">
        <f t="shared" ref="D53:O53" si="2">SUM(D44:D51)</f>
        <v>0</v>
      </c>
      <c r="E53" s="633">
        <f t="shared" si="2"/>
        <v>0</v>
      </c>
      <c r="F53" s="633">
        <f t="shared" si="2"/>
        <v>0</v>
      </c>
      <c r="G53" s="633">
        <f t="shared" si="2"/>
        <v>0</v>
      </c>
      <c r="H53" s="633">
        <f t="shared" si="2"/>
        <v>0</v>
      </c>
      <c r="I53" s="633">
        <f t="shared" si="2"/>
        <v>0</v>
      </c>
      <c r="J53" s="633">
        <f>SUM(J44:J51)</f>
        <v>0</v>
      </c>
      <c r="K53" s="633">
        <f t="shared" si="2"/>
        <v>0</v>
      </c>
      <c r="L53" s="633">
        <f t="shared" si="2"/>
        <v>0</v>
      </c>
      <c r="M53" s="633">
        <f t="shared" si="2"/>
        <v>0</v>
      </c>
      <c r="N53" s="633">
        <f t="shared" si="2"/>
        <v>0</v>
      </c>
      <c r="O53" s="633">
        <f t="shared" si="2"/>
        <v>0</v>
      </c>
      <c r="P53" s="622"/>
      <c r="Q53" s="544"/>
    </row>
    <row r="54" spans="2:17" ht="31" customHeight="1">
      <c r="B54" s="544"/>
      <c r="C54" s="621"/>
      <c r="D54" s="614"/>
      <c r="E54" s="614"/>
      <c r="F54" s="614"/>
      <c r="G54" s="614"/>
      <c r="H54" s="614"/>
      <c r="I54" s="614"/>
      <c r="J54" s="614"/>
      <c r="K54" s="614"/>
      <c r="L54" s="614"/>
      <c r="M54" s="614"/>
      <c r="N54" s="614"/>
      <c r="O54" s="614"/>
      <c r="P54" s="622"/>
      <c r="Q54" s="544"/>
    </row>
    <row r="55" spans="2:17" ht="31" customHeight="1">
      <c r="B55" s="544"/>
      <c r="C55" s="621" t="s">
        <v>640</v>
      </c>
      <c r="D55" s="632">
        <f t="shared" ref="D55:O55" si="3">D40-D53</f>
        <v>0</v>
      </c>
      <c r="E55" s="632">
        <f t="shared" si="3"/>
        <v>0</v>
      </c>
      <c r="F55" s="632">
        <f t="shared" si="3"/>
        <v>0</v>
      </c>
      <c r="G55" s="632">
        <f t="shared" si="3"/>
        <v>0</v>
      </c>
      <c r="H55" s="632">
        <f t="shared" si="3"/>
        <v>0</v>
      </c>
      <c r="I55" s="632">
        <f t="shared" si="3"/>
        <v>0</v>
      </c>
      <c r="J55" s="632">
        <f t="shared" si="3"/>
        <v>0</v>
      </c>
      <c r="K55" s="632">
        <f t="shared" si="3"/>
        <v>0</v>
      </c>
      <c r="L55" s="632">
        <f t="shared" si="3"/>
        <v>0</v>
      </c>
      <c r="M55" s="632">
        <f t="shared" si="3"/>
        <v>0</v>
      </c>
      <c r="N55" s="632">
        <f t="shared" si="3"/>
        <v>0</v>
      </c>
      <c r="O55" s="632">
        <f t="shared" si="3"/>
        <v>0</v>
      </c>
      <c r="P55" s="622"/>
      <c r="Q55" s="544"/>
    </row>
    <row r="56" spans="2:17" ht="31" customHeight="1">
      <c r="B56" s="544"/>
      <c r="C56" s="621"/>
      <c r="D56" s="616"/>
      <c r="E56" s="616"/>
      <c r="F56" s="616"/>
      <c r="G56" s="616"/>
      <c r="H56" s="616"/>
      <c r="I56" s="616"/>
      <c r="J56" s="616"/>
      <c r="K56" s="616"/>
      <c r="L56" s="616"/>
      <c r="M56" s="616"/>
      <c r="N56" s="616"/>
      <c r="O56" s="616"/>
      <c r="P56" s="622"/>
      <c r="Q56" s="544"/>
    </row>
    <row r="57" spans="2:17" ht="31" customHeight="1" thickBot="1">
      <c r="B57" s="544"/>
      <c r="C57" s="621" t="s">
        <v>641</v>
      </c>
      <c r="D57" s="634">
        <f t="shared" ref="D57:O57" si="4">D37+D55</f>
        <v>0</v>
      </c>
      <c r="E57" s="634">
        <f t="shared" si="4"/>
        <v>0</v>
      </c>
      <c r="F57" s="634">
        <f t="shared" si="4"/>
        <v>0</v>
      </c>
      <c r="G57" s="634">
        <f t="shared" si="4"/>
        <v>0</v>
      </c>
      <c r="H57" s="634">
        <f t="shared" si="4"/>
        <v>0</v>
      </c>
      <c r="I57" s="634">
        <f t="shared" si="4"/>
        <v>0</v>
      </c>
      <c r="J57" s="634">
        <f t="shared" si="4"/>
        <v>0</v>
      </c>
      <c r="K57" s="634">
        <f t="shared" si="4"/>
        <v>0</v>
      </c>
      <c r="L57" s="634">
        <f t="shared" si="4"/>
        <v>0</v>
      </c>
      <c r="M57" s="634">
        <f t="shared" si="4"/>
        <v>0</v>
      </c>
      <c r="N57" s="634">
        <f t="shared" si="4"/>
        <v>0</v>
      </c>
      <c r="O57" s="634">
        <f t="shared" si="4"/>
        <v>0</v>
      </c>
      <c r="P57" s="622"/>
      <c r="Q57" s="544"/>
    </row>
    <row r="58" spans="2:17" ht="18" thickTop="1" thickBot="1">
      <c r="B58" s="544"/>
      <c r="C58" s="629"/>
      <c r="D58" s="630"/>
      <c r="E58" s="630"/>
      <c r="F58" s="630"/>
      <c r="G58" s="630"/>
      <c r="H58" s="630"/>
      <c r="I58" s="630"/>
      <c r="J58" s="630"/>
      <c r="K58" s="630"/>
      <c r="L58" s="630"/>
      <c r="M58" s="630"/>
      <c r="N58" s="630"/>
      <c r="O58" s="630"/>
      <c r="P58" s="631"/>
      <c r="Q58" s="544"/>
    </row>
    <row r="59" spans="2:17">
      <c r="B59" s="544"/>
      <c r="C59" s="544"/>
      <c r="D59" s="615"/>
      <c r="E59" s="612"/>
      <c r="F59" s="612"/>
      <c r="G59" s="612"/>
      <c r="H59" s="612"/>
      <c r="I59" s="612"/>
      <c r="J59" s="612"/>
      <c r="K59" s="612"/>
      <c r="L59" s="612"/>
      <c r="M59" s="612"/>
      <c r="N59" s="612"/>
      <c r="O59" s="612"/>
      <c r="P59" s="544"/>
      <c r="Q59" s="544"/>
    </row>
    <row r="60" spans="2:17">
      <c r="B60" s="544"/>
      <c r="C60" s="544"/>
      <c r="D60" s="612"/>
      <c r="E60" s="612"/>
      <c r="F60" s="612"/>
      <c r="G60" s="612"/>
      <c r="H60" s="612"/>
      <c r="I60" s="612"/>
      <c r="J60" s="612"/>
      <c r="K60" s="612"/>
      <c r="L60" s="612"/>
      <c r="M60" s="612"/>
      <c r="N60" s="612"/>
      <c r="O60" s="612"/>
      <c r="P60" s="544"/>
      <c r="Q60" s="544"/>
    </row>
    <row r="61" spans="2:17">
      <c r="B61" s="544"/>
      <c r="C61" s="544"/>
      <c r="D61" s="612"/>
      <c r="E61" s="612"/>
      <c r="F61" s="612"/>
      <c r="G61" s="612"/>
      <c r="H61" s="612"/>
      <c r="I61" s="612"/>
      <c r="J61" s="612"/>
      <c r="K61" s="612"/>
      <c r="L61" s="612"/>
      <c r="M61" s="612"/>
      <c r="N61" s="612"/>
      <c r="O61" s="612"/>
      <c r="P61" s="544"/>
      <c r="Q61" s="544"/>
    </row>
  </sheetData>
  <sheetProtection algorithmName="SHA-512" hashValue="nFOYav4cm8/uiDvq9lKs3aVQZ5YXAOYBP2pCCKSAXAgZseA1sJK9dntDaEA3YRuVrBkSJmO5K+de1NafLdQfAQ==" saltValue="YBO+DQHYwKDb4dd20Bv19w==" spinCount="100000" sheet="1" formatCells="0" formatColumns="0" formatRows="0"/>
  <mergeCells count="5">
    <mergeCell ref="D35:G35"/>
    <mergeCell ref="H35:K35"/>
    <mergeCell ref="L35:O35"/>
    <mergeCell ref="C32:P32"/>
    <mergeCell ref="C33:P33"/>
  </mergeCells>
  <printOptions horizontalCentered="1" verticalCentered="1"/>
  <pageMargins left="0.7" right="0.7" top="0.75" bottom="0.75" header="0.3" footer="0.3"/>
  <pageSetup scale="52" orientation="landscape" horizontalDpi="0" verticalDpi="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29EB5-22D9-494F-8C22-FB20A33B6096}">
  <sheetPr>
    <tabColor theme="3"/>
  </sheetPr>
  <dimension ref="B30:S150"/>
  <sheetViews>
    <sheetView workbookViewId="0">
      <selection activeCell="G30" sqref="G30"/>
    </sheetView>
  </sheetViews>
  <sheetFormatPr baseColWidth="10" defaultColWidth="10.83203125" defaultRowHeight="16"/>
  <cols>
    <col min="1" max="1" width="7" style="77" customWidth="1"/>
    <col min="2" max="2" width="5.5" style="77" customWidth="1"/>
    <col min="3" max="3" width="48" style="77" customWidth="1"/>
    <col min="4" max="4" width="16.6640625" style="77" customWidth="1"/>
    <col min="5" max="5" width="11.5" style="294" customWidth="1"/>
    <col min="6" max="6" width="13.83203125" style="82" customWidth="1"/>
    <col min="7" max="7" width="12.6640625" style="82" customWidth="1"/>
    <col min="8" max="8" width="5.5" style="77" customWidth="1"/>
    <col min="9" max="9" width="33" style="77" customWidth="1"/>
    <col min="10" max="10" width="13.6640625" style="77" customWidth="1"/>
    <col min="11" max="11" width="16.1640625" style="77" customWidth="1"/>
    <col min="12" max="12" width="5" style="77" customWidth="1"/>
    <col min="13" max="13" width="13.5" style="77" customWidth="1"/>
    <col min="14" max="19" width="0" style="77" hidden="1" customWidth="1"/>
    <col min="20" max="16384" width="10.83203125" style="77"/>
  </cols>
  <sheetData>
    <row r="30" spans="2:14" ht="23">
      <c r="B30" s="301"/>
      <c r="C30" s="301"/>
      <c r="D30" s="301"/>
      <c r="E30" s="301"/>
      <c r="F30" s="301"/>
      <c r="G30" s="301"/>
    </row>
    <row r="31" spans="2:14" ht="24" thickBot="1">
      <c r="B31" s="301"/>
      <c r="C31" s="839"/>
      <c r="D31" s="301"/>
      <c r="E31" s="301"/>
      <c r="F31" s="301"/>
      <c r="G31" s="301"/>
    </row>
    <row r="32" spans="2:14" ht="28" customHeight="1" thickBot="1">
      <c r="B32" s="1075" t="s">
        <v>551</v>
      </c>
      <c r="C32" s="1076"/>
      <c r="D32" s="1076"/>
      <c r="E32" s="1076"/>
      <c r="F32" s="1076"/>
      <c r="G32" s="1077"/>
      <c r="I32" s="1075" t="s">
        <v>552</v>
      </c>
      <c r="J32" s="1076"/>
      <c r="K32" s="1077"/>
      <c r="N32" s="77" t="s">
        <v>572</v>
      </c>
    </row>
    <row r="33" spans="2:14" ht="68">
      <c r="B33" s="251" t="s">
        <v>553</v>
      </c>
      <c r="C33" s="61"/>
      <c r="D33" s="74" t="s">
        <v>554</v>
      </c>
      <c r="E33" s="252" t="s">
        <v>555</v>
      </c>
      <c r="F33" s="253" t="s">
        <v>556</v>
      </c>
      <c r="G33" s="254" t="s">
        <v>557</v>
      </c>
      <c r="I33" s="251"/>
      <c r="J33" s="72" t="s">
        <v>558</v>
      </c>
      <c r="K33" s="255" t="s">
        <v>559</v>
      </c>
      <c r="N33" s="77" t="str">
        <f>IF('1. Business model'!F29="none","NO",(IF('1. Business model'!F31="none","Yes","no")))</f>
        <v>NO</v>
      </c>
    </row>
    <row r="34" spans="2:14">
      <c r="B34" s="251"/>
      <c r="C34" s="256" t="s">
        <v>560</v>
      </c>
      <c r="D34" s="257">
        <f>IF(N33="no",0,'1. Business model'!E$101)</f>
        <v>0</v>
      </c>
      <c r="E34" s="258">
        <f>IF(N33="no",0,'2(a). Start up nursery '!H34)</f>
        <v>0</v>
      </c>
      <c r="F34" s="259">
        <f>IF(N33="no",0,SUM('Proforma P&amp;L '!C$32:F$32))</f>
        <v>0</v>
      </c>
      <c r="G34" s="260"/>
      <c r="H34" s="295"/>
      <c r="I34" s="251"/>
      <c r="J34" s="61"/>
      <c r="K34" s="261"/>
    </row>
    <row r="35" spans="2:14">
      <c r="B35" s="251"/>
      <c r="C35" s="61"/>
      <c r="D35" s="61"/>
      <c r="E35" s="252"/>
      <c r="F35" s="262"/>
      <c r="G35" s="260"/>
      <c r="I35" s="251" t="s">
        <v>561</v>
      </c>
      <c r="J35" s="263">
        <f>IFERROR(F67/E34+G50,0)</f>
        <v>0</v>
      </c>
      <c r="K35" s="264">
        <f>IFERROR(F67/E34+G51,0)</f>
        <v>0</v>
      </c>
    </row>
    <row r="36" spans="2:14">
      <c r="B36" s="251"/>
      <c r="C36" s="61"/>
      <c r="D36" s="61"/>
      <c r="E36" s="252"/>
      <c r="F36" s="262"/>
      <c r="G36" s="260"/>
      <c r="I36" s="251" t="s">
        <v>562</v>
      </c>
      <c r="J36" s="265">
        <f>IFERROR(F67/(D34-G50),0)</f>
        <v>0</v>
      </c>
      <c r="K36" s="266">
        <f>IFERROR(F67/(D34-G51),0)</f>
        <v>0</v>
      </c>
    </row>
    <row r="37" spans="2:14">
      <c r="B37" s="251" t="s">
        <v>563</v>
      </c>
      <c r="C37" s="61"/>
      <c r="D37" s="61"/>
      <c r="E37" s="252"/>
      <c r="F37" s="262"/>
      <c r="G37" s="260"/>
      <c r="I37" s="251" t="s">
        <v>564</v>
      </c>
      <c r="J37" s="262">
        <f>(D34-G50)*E34</f>
        <v>0</v>
      </c>
      <c r="K37" s="260">
        <f>(D34-G51)*E34</f>
        <v>0</v>
      </c>
    </row>
    <row r="38" spans="2:14" ht="17" thickBot="1">
      <c r="B38" s="251"/>
      <c r="C38" s="61" t="s">
        <v>565</v>
      </c>
      <c r="D38" s="61"/>
      <c r="E38" s="252"/>
      <c r="F38" s="262"/>
      <c r="G38" s="260"/>
      <c r="I38" s="267" t="s">
        <v>566</v>
      </c>
      <c r="J38" s="268">
        <f>D34-(G67)</f>
        <v>0</v>
      </c>
      <c r="K38" s="269">
        <f>D34-G67</f>
        <v>0</v>
      </c>
    </row>
    <row r="39" spans="2:14">
      <c r="B39" s="251"/>
      <c r="C39" s="270" t="s">
        <v>567</v>
      </c>
      <c r="D39" s="256"/>
      <c r="E39" s="271"/>
      <c r="F39" s="259">
        <f>IF(N33="no",0,SUM('3. Operating Expenses'!C$71:F$71))</f>
        <v>0</v>
      </c>
      <c r="G39" s="272">
        <f>IFERROR(F39/E$34,0)</f>
        <v>0</v>
      </c>
    </row>
    <row r="40" spans="2:14">
      <c r="B40" s="251"/>
      <c r="C40" s="61" t="s">
        <v>568</v>
      </c>
      <c r="D40" s="61"/>
      <c r="E40" s="252"/>
      <c r="F40" s="262"/>
      <c r="G40" s="260"/>
      <c r="H40" s="79"/>
    </row>
    <row r="41" spans="2:14">
      <c r="B41" s="251"/>
      <c r="C41" s="270" t="s">
        <v>569</v>
      </c>
      <c r="D41" s="257"/>
      <c r="E41" s="257"/>
      <c r="F41" s="259">
        <f>IF(N33="no",0,SUM('3. Operating Expenses'!$C$274:$F$274))</f>
        <v>0</v>
      </c>
      <c r="G41" s="272">
        <f>IFERROR(F41/E$34,0)</f>
        <v>0</v>
      </c>
      <c r="H41" s="297"/>
    </row>
    <row r="42" spans="2:14">
      <c r="B42" s="251"/>
      <c r="C42" s="61" t="s">
        <v>570</v>
      </c>
      <c r="D42" s="263"/>
      <c r="E42" s="263"/>
      <c r="F42" s="262"/>
      <c r="G42" s="260"/>
    </row>
    <row r="43" spans="2:14">
      <c r="B43" s="251"/>
      <c r="C43" s="270" t="s">
        <v>571</v>
      </c>
      <c r="D43" s="257"/>
      <c r="E43" s="257"/>
      <c r="F43" s="259">
        <f>IF(N33="no",0,'3. Operating Expenses'!$C$275)</f>
        <v>0</v>
      </c>
      <c r="G43" s="272">
        <f>IFERROR(F43/E$34,0)</f>
        <v>0</v>
      </c>
      <c r="I43" s="298"/>
      <c r="J43" s="298"/>
    </row>
    <row r="44" spans="2:14">
      <c r="B44" s="251"/>
      <c r="C44" s="61" t="s">
        <v>411</v>
      </c>
      <c r="D44" s="61"/>
      <c r="E44" s="252"/>
      <c r="F44" s="262"/>
      <c r="G44" s="260"/>
      <c r="J44" s="83"/>
      <c r="K44" s="83"/>
    </row>
    <row r="45" spans="2:14">
      <c r="B45" s="251"/>
      <c r="C45" s="270" t="s">
        <v>573</v>
      </c>
      <c r="D45" s="256"/>
      <c r="E45" s="271"/>
      <c r="F45" s="259">
        <f>IF(N33="no",0,SUM('3. Operating Expenses'!$C$276:$D$276))</f>
        <v>0</v>
      </c>
      <c r="G45" s="272">
        <f>IFERROR(F45/E$34,0)</f>
        <v>0</v>
      </c>
      <c r="J45" s="83"/>
      <c r="K45" s="83"/>
    </row>
    <row r="46" spans="2:14">
      <c r="B46" s="251"/>
      <c r="C46" s="61" t="s">
        <v>413</v>
      </c>
      <c r="D46" s="61"/>
      <c r="E46" s="252"/>
      <c r="F46" s="262"/>
      <c r="G46" s="260"/>
      <c r="I46" s="83"/>
      <c r="J46" s="83"/>
      <c r="K46" s="83"/>
    </row>
    <row r="47" spans="2:14">
      <c r="B47" s="251"/>
      <c r="C47" s="270" t="s">
        <v>574</v>
      </c>
      <c r="D47" s="256"/>
      <c r="E47" s="271"/>
      <c r="F47" s="259">
        <f>IF(N33="no",0,SUM('3. Operating Expenses'!$C$277:$D$277))</f>
        <v>0</v>
      </c>
      <c r="G47" s="272">
        <f>IFERROR(F47/E$34,0)</f>
        <v>0</v>
      </c>
      <c r="I47" s="299"/>
      <c r="J47" s="299"/>
      <c r="K47" s="299"/>
    </row>
    <row r="48" spans="2:14">
      <c r="B48" s="251"/>
      <c r="C48" s="302"/>
      <c r="D48" s="61"/>
      <c r="E48" s="252"/>
      <c r="F48" s="262"/>
      <c r="G48" s="260"/>
      <c r="I48" s="299"/>
      <c r="J48" s="299"/>
      <c r="K48" s="299"/>
    </row>
    <row r="49" spans="2:11">
      <c r="B49" s="251" t="s">
        <v>575</v>
      </c>
      <c r="C49" s="302"/>
      <c r="D49" s="61"/>
      <c r="E49" s="252"/>
      <c r="F49" s="262"/>
      <c r="G49" s="260"/>
      <c r="I49" s="299"/>
      <c r="J49" s="299"/>
      <c r="K49" s="299"/>
    </row>
    <row r="50" spans="2:11">
      <c r="B50" s="251"/>
      <c r="C50" s="302" t="s">
        <v>576</v>
      </c>
      <c r="D50" s="61"/>
      <c r="E50" s="252"/>
      <c r="F50" s="273">
        <f>F39+F41+F43+F45+F47</f>
        <v>0</v>
      </c>
      <c r="G50" s="274">
        <f>IFERROR(F50/E$34,0)</f>
        <v>0</v>
      </c>
      <c r="I50" s="299"/>
      <c r="J50" s="299"/>
      <c r="K50" s="299"/>
    </row>
    <row r="51" spans="2:11">
      <c r="B51" s="251"/>
      <c r="C51" s="270" t="s">
        <v>577</v>
      </c>
      <c r="D51" s="256"/>
      <c r="E51" s="271"/>
      <c r="F51" s="275">
        <f>F41+F43+F45+F47</f>
        <v>0</v>
      </c>
      <c r="G51" s="276">
        <f>IFERROR(F51/E$34,0)</f>
        <v>0</v>
      </c>
      <c r="I51" s="299"/>
      <c r="J51" s="299"/>
      <c r="K51" s="299"/>
    </row>
    <row r="52" spans="2:11">
      <c r="B52" s="251"/>
      <c r="C52" s="302"/>
      <c r="D52" s="61"/>
      <c r="E52" s="252"/>
      <c r="F52" s="262"/>
      <c r="G52" s="260"/>
    </row>
    <row r="53" spans="2:11">
      <c r="B53" s="277" t="s">
        <v>578</v>
      </c>
      <c r="C53" s="303"/>
      <c r="D53" s="304"/>
      <c r="E53" s="278"/>
      <c r="F53" s="273"/>
      <c r="G53" s="279"/>
    </row>
    <row r="54" spans="2:11">
      <c r="B54" s="277"/>
      <c r="C54" s="303" t="s">
        <v>579</v>
      </c>
      <c r="D54" s="304"/>
      <c r="E54" s="278"/>
      <c r="F54" s="273">
        <f>F34-F50</f>
        <v>0</v>
      </c>
      <c r="G54" s="279">
        <f>IFERROR(F54/E34,0)</f>
        <v>0</v>
      </c>
    </row>
    <row r="55" spans="2:11">
      <c r="B55" s="277"/>
      <c r="C55" s="280" t="s">
        <v>580</v>
      </c>
      <c r="D55" s="281"/>
      <c r="E55" s="282"/>
      <c r="F55" s="275">
        <f>F34-F51</f>
        <v>0</v>
      </c>
      <c r="G55" s="283">
        <f>IFERROR(F55/E34,0)</f>
        <v>0</v>
      </c>
    </row>
    <row r="56" spans="2:11">
      <c r="B56" s="251"/>
      <c r="C56" s="302"/>
      <c r="D56" s="61"/>
      <c r="E56" s="252"/>
      <c r="F56" s="262"/>
      <c r="G56" s="260"/>
    </row>
    <row r="57" spans="2:11">
      <c r="B57" s="251"/>
      <c r="C57" s="61"/>
      <c r="D57" s="61"/>
      <c r="E57" s="252"/>
      <c r="F57" s="262"/>
      <c r="G57" s="260"/>
    </row>
    <row r="58" spans="2:11">
      <c r="B58" s="251" t="s">
        <v>581</v>
      </c>
      <c r="C58" s="61"/>
      <c r="D58" s="61"/>
      <c r="E58" s="252"/>
      <c r="F58" s="262"/>
      <c r="G58" s="260"/>
    </row>
    <row r="59" spans="2:11">
      <c r="B59" s="251"/>
      <c r="C59" s="61" t="s">
        <v>412</v>
      </c>
      <c r="D59" s="61"/>
      <c r="E59" s="252"/>
      <c r="F59" s="262">
        <f>IF(N33="no",0,SUM('3. Operating Expenses'!C296:F296))</f>
        <v>0</v>
      </c>
      <c r="G59" s="260"/>
    </row>
    <row r="60" spans="2:11">
      <c r="B60" s="251"/>
      <c r="C60" s="61" t="s">
        <v>582</v>
      </c>
      <c r="D60" s="61"/>
      <c r="E60" s="252"/>
      <c r="F60" s="262">
        <f>IF(N33="no",0,SUM('3. Operating Expenses'!C295:F295))</f>
        <v>0</v>
      </c>
      <c r="G60" s="260"/>
    </row>
    <row r="61" spans="2:11">
      <c r="B61" s="251"/>
      <c r="C61" s="61" t="s">
        <v>583</v>
      </c>
      <c r="D61" s="61"/>
      <c r="E61" s="252"/>
      <c r="F61" s="262">
        <f>IF(N33="no",0,SUM('3. Operating Expenses'!C297:F297))</f>
        <v>0</v>
      </c>
      <c r="G61" s="264"/>
      <c r="H61" s="297"/>
      <c r="I61" s="296"/>
    </row>
    <row r="62" spans="2:11">
      <c r="B62" s="251"/>
      <c r="C62" s="61" t="s">
        <v>584</v>
      </c>
      <c r="D62" s="61"/>
      <c r="E62" s="252"/>
      <c r="F62" s="262">
        <f>IF(N33="no",0,SUM('3. Operating Expenses'!C298:F298)+SUM('3. Operating Expenses'!C278:F278))</f>
        <v>0</v>
      </c>
      <c r="G62" s="260"/>
      <c r="H62" s="297"/>
      <c r="I62" s="296"/>
    </row>
    <row r="63" spans="2:11">
      <c r="B63" s="251"/>
      <c r="C63" s="61" t="s">
        <v>585</v>
      </c>
      <c r="D63" s="61"/>
      <c r="E63" s="252"/>
      <c r="F63" s="262">
        <f>IF(N33="no",0,SUM('3. Operating Expenses'!C299:F299))</f>
        <v>0</v>
      </c>
      <c r="G63" s="260"/>
    </row>
    <row r="64" spans="2:11">
      <c r="B64" s="251"/>
      <c r="C64" s="61" t="s">
        <v>60</v>
      </c>
      <c r="D64" s="61"/>
      <c r="E64" s="252"/>
      <c r="F64" s="262">
        <f>IF(N33="no",0,SUM('3. Operating Expenses'!C300:F300)+SUM('3. Operating Expenses'!C279:F279))</f>
        <v>0</v>
      </c>
      <c r="G64" s="260"/>
    </row>
    <row r="65" spans="2:14">
      <c r="B65" s="251"/>
      <c r="C65" s="61" t="s">
        <v>586</v>
      </c>
      <c r="D65" s="61"/>
      <c r="E65" s="252"/>
      <c r="F65" s="262">
        <f>IF(N33="no",0,(SUM('Proforma P&amp;L '!C$59:F$59)))</f>
        <v>0</v>
      </c>
      <c r="G65" s="260"/>
    </row>
    <row r="66" spans="2:14">
      <c r="B66" s="251"/>
      <c r="C66" s="305"/>
      <c r="D66" s="61"/>
      <c r="E66" s="252"/>
      <c r="F66" s="262"/>
      <c r="G66" s="260"/>
    </row>
    <row r="67" spans="2:14">
      <c r="B67" s="284" t="s">
        <v>587</v>
      </c>
      <c r="C67" s="281"/>
      <c r="D67" s="281"/>
      <c r="E67" s="282"/>
      <c r="F67" s="275">
        <f>SUM(F59:F65)</f>
        <v>0</v>
      </c>
      <c r="G67" s="283">
        <f>IFERROR(F67/E34,0)</f>
        <v>0</v>
      </c>
      <c r="H67" s="82"/>
    </row>
    <row r="68" spans="2:14">
      <c r="B68" s="251"/>
      <c r="C68" s="61"/>
      <c r="D68" s="61"/>
      <c r="E68" s="252"/>
      <c r="F68" s="262"/>
      <c r="G68" s="260"/>
      <c r="H68" s="300"/>
    </row>
    <row r="69" spans="2:14">
      <c r="B69" s="285" t="s">
        <v>588</v>
      </c>
      <c r="C69" s="256"/>
      <c r="D69" s="256"/>
      <c r="E69" s="271"/>
      <c r="F69" s="275">
        <f>F51+F67</f>
        <v>0</v>
      </c>
      <c r="G69" s="272">
        <f>IFERROR(F69/E34,0)</f>
        <v>0</v>
      </c>
      <c r="H69" s="79"/>
    </row>
    <row r="70" spans="2:14">
      <c r="B70" s="251"/>
      <c r="C70" s="61"/>
      <c r="D70" s="61"/>
      <c r="E70" s="252"/>
      <c r="F70" s="262"/>
      <c r="G70" s="260"/>
      <c r="J70" s="296"/>
    </row>
    <row r="71" spans="2:14" ht="17" thickBot="1">
      <c r="B71" s="267" t="s">
        <v>589</v>
      </c>
      <c r="C71" s="286"/>
      <c r="D71" s="286"/>
      <c r="E71" s="287"/>
      <c r="F71" s="288">
        <f>F34-F69</f>
        <v>0</v>
      </c>
      <c r="G71" s="289">
        <f>IFERROR(F71/E34,0)</f>
        <v>0</v>
      </c>
    </row>
    <row r="72" spans="2:14" ht="48" customHeight="1" thickBot="1">
      <c r="E72" s="77"/>
      <c r="F72" s="77"/>
      <c r="G72" s="77"/>
    </row>
    <row r="73" spans="2:14" ht="32" customHeight="1" thickBot="1">
      <c r="B73" s="1075" t="s">
        <v>590</v>
      </c>
      <c r="C73" s="1076"/>
      <c r="D73" s="1076"/>
      <c r="E73" s="1076"/>
      <c r="F73" s="1076"/>
      <c r="G73" s="1077"/>
      <c r="I73" s="1075" t="s">
        <v>591</v>
      </c>
      <c r="J73" s="1076"/>
      <c r="K73" s="1077"/>
      <c r="N73" s="77" t="s">
        <v>597</v>
      </c>
    </row>
    <row r="74" spans="2:14" ht="68">
      <c r="B74" s="251" t="s">
        <v>553</v>
      </c>
      <c r="C74" s="61"/>
      <c r="D74" s="74" t="s">
        <v>592</v>
      </c>
      <c r="E74" s="252" t="s">
        <v>555</v>
      </c>
      <c r="F74" s="253" t="s">
        <v>556</v>
      </c>
      <c r="G74" s="254" t="s">
        <v>557</v>
      </c>
      <c r="I74" s="306"/>
      <c r="J74" s="307" t="s">
        <v>558</v>
      </c>
      <c r="K74" s="308" t="s">
        <v>559</v>
      </c>
      <c r="N74" s="77" t="str">
        <f>IF('1. Business model'!F31="none","NO",(IF('1. Business model'!F29="none","Yes","no")))</f>
        <v>NO</v>
      </c>
    </row>
    <row r="75" spans="2:14">
      <c r="B75" s="251"/>
      <c r="C75" s="256" t="s">
        <v>593</v>
      </c>
      <c r="D75" s="257">
        <f>IF(N74="no",0,'1. Business model'!$E$102)</f>
        <v>0</v>
      </c>
      <c r="E75" s="258">
        <f>IF(N74="no",0,'2(b). Start up farm'!G37)</f>
        <v>0</v>
      </c>
      <c r="F75" s="259">
        <f>IF(N74="no",0,SUM('Proforma P&amp;L '!$C$33:$F$33))</f>
        <v>0</v>
      </c>
      <c r="G75" s="260"/>
      <c r="I75" s="251"/>
      <c r="J75" s="61"/>
      <c r="K75" s="261"/>
    </row>
    <row r="76" spans="2:14">
      <c r="B76" s="251"/>
      <c r="C76" s="61"/>
      <c r="D76" s="61"/>
      <c r="E76" s="252"/>
      <c r="F76" s="262"/>
      <c r="G76" s="260"/>
      <c r="I76" s="251" t="s">
        <v>561</v>
      </c>
      <c r="J76" s="263">
        <f>IFERROR(F106/E75+G89,0)</f>
        <v>0</v>
      </c>
      <c r="K76" s="264">
        <f>IFERROR(F106/E75+G90,0)</f>
        <v>0</v>
      </c>
    </row>
    <row r="77" spans="2:14">
      <c r="B77" s="251"/>
      <c r="C77" s="61"/>
      <c r="D77" s="61"/>
      <c r="E77" s="252"/>
      <c r="F77" s="262"/>
      <c r="G77" s="260"/>
      <c r="I77" s="251" t="s">
        <v>562</v>
      </c>
      <c r="J77" s="265">
        <f>IFERROR(F106/(D75-G89),0)</f>
        <v>0</v>
      </c>
      <c r="K77" s="266">
        <f>IFERROR(F106/(D75-G90),0)</f>
        <v>0</v>
      </c>
    </row>
    <row r="78" spans="2:14">
      <c r="B78" s="251" t="s">
        <v>563</v>
      </c>
      <c r="C78" s="61"/>
      <c r="D78" s="61"/>
      <c r="E78" s="252"/>
      <c r="F78" s="262"/>
      <c r="G78" s="260"/>
      <c r="I78" s="251" t="s">
        <v>564</v>
      </c>
      <c r="J78" s="262">
        <f>(D75-G89)*E75</f>
        <v>0</v>
      </c>
      <c r="K78" s="260">
        <f>(D75-G90)*E75</f>
        <v>0</v>
      </c>
    </row>
    <row r="79" spans="2:14">
      <c r="B79" s="251"/>
      <c r="C79" s="61" t="s">
        <v>565</v>
      </c>
      <c r="D79" s="61"/>
      <c r="E79" s="252"/>
      <c r="F79" s="262"/>
      <c r="G79" s="260"/>
      <c r="I79" s="251" t="s">
        <v>566</v>
      </c>
      <c r="J79" s="263">
        <f>D75-(G106)</f>
        <v>0</v>
      </c>
      <c r="K79" s="264">
        <f>D75-G106</f>
        <v>0</v>
      </c>
    </row>
    <row r="80" spans="2:14">
      <c r="B80" s="251"/>
      <c r="C80" s="270" t="s">
        <v>594</v>
      </c>
      <c r="D80" s="256"/>
      <c r="E80" s="271"/>
      <c r="F80" s="259">
        <f>IF(N74="no",0,SUM('3. Operating Expenses'!$C$283:$F$283))</f>
        <v>0</v>
      </c>
      <c r="G80" s="272">
        <f>IFERROR(F80/E$75,0)</f>
        <v>0</v>
      </c>
      <c r="I80" s="251"/>
      <c r="J80" s="309"/>
      <c r="K80" s="310"/>
    </row>
    <row r="81" spans="2:11" ht="17" thickBot="1">
      <c r="B81" s="251"/>
      <c r="C81" s="61" t="s">
        <v>568</v>
      </c>
      <c r="D81" s="61"/>
      <c r="E81" s="252"/>
      <c r="F81" s="262"/>
      <c r="G81" s="260"/>
      <c r="I81" s="267"/>
      <c r="J81" s="311"/>
      <c r="K81" s="312"/>
    </row>
    <row r="82" spans="2:11">
      <c r="B82" s="251"/>
      <c r="C82" s="270" t="s">
        <v>595</v>
      </c>
      <c r="D82" s="257"/>
      <c r="E82" s="257"/>
      <c r="F82" s="259">
        <f>IF(N74="no",0,SUM('3. Operating Expenses'!$C$284:$F$284))</f>
        <v>0</v>
      </c>
      <c r="G82" s="272">
        <f>IFERROR(F82/E$75,0)</f>
        <v>0</v>
      </c>
    </row>
    <row r="83" spans="2:11">
      <c r="B83" s="251"/>
      <c r="C83" s="61" t="s">
        <v>570</v>
      </c>
      <c r="D83" s="263"/>
      <c r="E83" s="263"/>
      <c r="F83" s="262"/>
      <c r="G83" s="260"/>
    </row>
    <row r="84" spans="2:11">
      <c r="B84" s="251"/>
      <c r="C84" s="270" t="s">
        <v>596</v>
      </c>
      <c r="D84" s="257"/>
      <c r="E84" s="257"/>
      <c r="F84" s="259">
        <f>IF(N74="no",0,SUM('3. Operating Expenses'!$C$285:$F$285))</f>
        <v>0</v>
      </c>
      <c r="G84" s="272">
        <f>IFERROR(F84/E$75,0)</f>
        <v>0</v>
      </c>
      <c r="I84" s="298"/>
      <c r="J84" s="298"/>
    </row>
    <row r="85" spans="2:11">
      <c r="B85" s="251"/>
      <c r="C85" s="61" t="s">
        <v>413</v>
      </c>
      <c r="D85" s="61"/>
      <c r="E85" s="252"/>
      <c r="F85" s="262"/>
      <c r="G85" s="260"/>
      <c r="J85" s="298"/>
    </row>
    <row r="86" spans="2:11">
      <c r="B86" s="251"/>
      <c r="C86" s="270" t="s">
        <v>598</v>
      </c>
      <c r="D86" s="256"/>
      <c r="E86" s="271"/>
      <c r="F86" s="259">
        <f>IF(N74="no",0,SUM('3. Operating Expenses'!$C$287:$F$287))</f>
        <v>0</v>
      </c>
      <c r="G86" s="272">
        <f>IFERROR(F86/E$75,0)</f>
        <v>0</v>
      </c>
      <c r="J86" s="298"/>
    </row>
    <row r="87" spans="2:11">
      <c r="B87" s="251"/>
      <c r="C87" s="61"/>
      <c r="D87" s="61"/>
      <c r="E87" s="252"/>
      <c r="F87" s="262"/>
      <c r="G87" s="260"/>
    </row>
    <row r="88" spans="2:11">
      <c r="B88" s="251" t="s">
        <v>575</v>
      </c>
      <c r="C88" s="270"/>
      <c r="D88" s="256"/>
      <c r="E88" s="271"/>
      <c r="F88" s="259"/>
      <c r="G88" s="272"/>
    </row>
    <row r="89" spans="2:11">
      <c r="B89" s="251"/>
      <c r="C89" s="302" t="s">
        <v>576</v>
      </c>
      <c r="D89" s="61"/>
      <c r="E89" s="252"/>
      <c r="F89" s="262">
        <f>F80+F82+F84+F86</f>
        <v>0</v>
      </c>
      <c r="G89" s="260">
        <f>IFERROR(F89/E$75,0)</f>
        <v>0</v>
      </c>
    </row>
    <row r="90" spans="2:11">
      <c r="B90" s="251"/>
      <c r="C90" s="302" t="s">
        <v>577</v>
      </c>
      <c r="D90" s="61"/>
      <c r="E90" s="252"/>
      <c r="F90" s="262">
        <f>F82+F84+F86</f>
        <v>0</v>
      </c>
      <c r="G90" s="260">
        <f>IFERROR(F90/E$75,0)</f>
        <v>0</v>
      </c>
    </row>
    <row r="91" spans="2:11">
      <c r="B91" s="251"/>
      <c r="C91" s="302"/>
      <c r="D91" s="61"/>
      <c r="E91" s="252"/>
      <c r="F91" s="273"/>
      <c r="G91" s="274"/>
    </row>
    <row r="92" spans="2:11">
      <c r="B92" s="251" t="s">
        <v>578</v>
      </c>
      <c r="C92" s="270"/>
      <c r="D92" s="256"/>
      <c r="E92" s="271"/>
      <c r="F92" s="275"/>
      <c r="G92" s="276"/>
    </row>
    <row r="93" spans="2:11">
      <c r="B93" s="251"/>
      <c r="C93" s="302" t="s">
        <v>579</v>
      </c>
      <c r="D93" s="61"/>
      <c r="E93" s="252"/>
      <c r="F93" s="262">
        <f>F75-F89</f>
        <v>0</v>
      </c>
      <c r="G93" s="260">
        <f>IFERROR(F93/E75,0)</f>
        <v>0</v>
      </c>
    </row>
    <row r="94" spans="2:11">
      <c r="B94" s="277"/>
      <c r="C94" s="303" t="s">
        <v>580</v>
      </c>
      <c r="D94" s="304"/>
      <c r="E94" s="278"/>
      <c r="F94" s="273">
        <f>F75-F90</f>
        <v>0</v>
      </c>
      <c r="G94" s="279">
        <f>IFERROR(F94/E75,0)</f>
        <v>0</v>
      </c>
    </row>
    <row r="95" spans="2:11">
      <c r="B95" s="277"/>
      <c r="C95" s="303"/>
      <c r="D95" s="304"/>
      <c r="E95" s="278"/>
      <c r="F95" s="273"/>
      <c r="G95" s="279"/>
    </row>
    <row r="96" spans="2:11">
      <c r="B96" s="277"/>
      <c r="C96" s="280"/>
      <c r="D96" s="281"/>
      <c r="E96" s="282"/>
      <c r="F96" s="275"/>
      <c r="G96" s="283"/>
    </row>
    <row r="97" spans="2:7">
      <c r="B97" s="251" t="s">
        <v>581</v>
      </c>
      <c r="C97" s="302"/>
      <c r="D97" s="61"/>
      <c r="E97" s="252"/>
      <c r="F97" s="262"/>
      <c r="G97" s="260"/>
    </row>
    <row r="98" spans="2:7">
      <c r="B98" s="251"/>
      <c r="C98" s="61" t="s">
        <v>412</v>
      </c>
      <c r="D98" s="61"/>
      <c r="E98" s="252"/>
      <c r="F98" s="262">
        <f>IF(N74="no",0,SUM('3. Operating Expenses'!$C$296:$F$296))</f>
        <v>0</v>
      </c>
      <c r="G98" s="260">
        <f t="shared" ref="G98:G104" si="0">IFERROR(F98/E$75,0)</f>
        <v>0</v>
      </c>
    </row>
    <row r="99" spans="2:7">
      <c r="B99" s="251"/>
      <c r="C99" s="61" t="s">
        <v>582</v>
      </c>
      <c r="D99" s="61"/>
      <c r="E99" s="252"/>
      <c r="F99" s="262">
        <f>IF(N74="no",0,SUM('3. Operating Expenses'!C295:F295))</f>
        <v>0</v>
      </c>
      <c r="G99" s="260">
        <f t="shared" si="0"/>
        <v>0</v>
      </c>
    </row>
    <row r="100" spans="2:7">
      <c r="B100" s="251"/>
      <c r="C100" s="61" t="s">
        <v>583</v>
      </c>
      <c r="D100" s="61"/>
      <c r="E100" s="252"/>
      <c r="F100" s="262">
        <f>IF(N74="no",0,SUM('3. Operating Expenses'!C297:F297))</f>
        <v>0</v>
      </c>
      <c r="G100" s="260">
        <f t="shared" si="0"/>
        <v>0</v>
      </c>
    </row>
    <row r="101" spans="2:7">
      <c r="B101" s="251"/>
      <c r="C101" s="61" t="s">
        <v>584</v>
      </c>
      <c r="D101" s="61"/>
      <c r="E101" s="252"/>
      <c r="F101" s="262">
        <f>IF(N74="no",0,SUM('3. Operating Expenses'!C288:F288,'3. Operating Expenses'!C298:F298))</f>
        <v>0</v>
      </c>
      <c r="G101" s="260">
        <f t="shared" si="0"/>
        <v>0</v>
      </c>
    </row>
    <row r="102" spans="2:7">
      <c r="B102" s="251"/>
      <c r="C102" s="61" t="s">
        <v>585</v>
      </c>
      <c r="D102" s="61"/>
      <c r="E102" s="252"/>
      <c r="F102" s="262">
        <f>IF(N74="no",0,SUM('3. Operating Expenses'!C299:F299))</f>
        <v>0</v>
      </c>
      <c r="G102" s="264">
        <f t="shared" si="0"/>
        <v>0</v>
      </c>
    </row>
    <row r="103" spans="2:7">
      <c r="B103" s="251"/>
      <c r="C103" s="61" t="s">
        <v>60</v>
      </c>
      <c r="D103" s="61"/>
      <c r="E103" s="252"/>
      <c r="F103" s="262">
        <f>IF(N74="no",0,SUM('3. Operating Expenses'!$C$289:$F$289)+SUM('3. Operating Expenses'!C300:F300))</f>
        <v>0</v>
      </c>
      <c r="G103" s="260">
        <f t="shared" si="0"/>
        <v>0</v>
      </c>
    </row>
    <row r="104" spans="2:7">
      <c r="B104" s="251"/>
      <c r="C104" s="61" t="s">
        <v>586</v>
      </c>
      <c r="D104" s="61"/>
      <c r="E104" s="252"/>
      <c r="F104" s="262">
        <f>IF(N74="no",0,(SUM('Proforma P&amp;L '!C$59:F$59)))</f>
        <v>0</v>
      </c>
      <c r="G104" s="260">
        <f t="shared" si="0"/>
        <v>0</v>
      </c>
    </row>
    <row r="105" spans="2:7">
      <c r="B105" s="251"/>
      <c r="C105" s="61"/>
      <c r="D105" s="61"/>
      <c r="E105" s="252"/>
      <c r="F105" s="262"/>
      <c r="G105" s="260"/>
    </row>
    <row r="106" spans="2:7">
      <c r="B106" s="251" t="s">
        <v>587</v>
      </c>
      <c r="C106" s="61"/>
      <c r="D106" s="61"/>
      <c r="E106" s="252"/>
      <c r="F106" s="262">
        <f>SUM(F98:F104)</f>
        <v>0</v>
      </c>
      <c r="G106" s="260">
        <f>IFERROR(F106/E$75,0)</f>
        <v>0</v>
      </c>
    </row>
    <row r="107" spans="2:7">
      <c r="B107" s="251"/>
      <c r="C107" s="305"/>
      <c r="D107" s="61"/>
      <c r="E107" s="252"/>
      <c r="F107" s="262"/>
      <c r="G107" s="260"/>
    </row>
    <row r="108" spans="2:7">
      <c r="B108" s="284" t="s">
        <v>588</v>
      </c>
      <c r="C108" s="281"/>
      <c r="D108" s="281"/>
      <c r="E108" s="282"/>
      <c r="F108" s="275">
        <f>F90+F106</f>
        <v>0</v>
      </c>
      <c r="G108" s="283">
        <f>IFERROR(F108/E$75,0)</f>
        <v>0</v>
      </c>
    </row>
    <row r="109" spans="2:7">
      <c r="B109" s="277"/>
      <c r="C109" s="304"/>
      <c r="D109" s="304"/>
      <c r="E109" s="278"/>
      <c r="F109" s="273"/>
      <c r="G109" s="279"/>
    </row>
    <row r="110" spans="2:7" ht="17" thickBot="1">
      <c r="B110" s="267" t="s">
        <v>589</v>
      </c>
      <c r="C110" s="286"/>
      <c r="D110" s="286"/>
      <c r="E110" s="287"/>
      <c r="F110" s="290">
        <f>F75-F108</f>
        <v>0</v>
      </c>
      <c r="G110" s="289">
        <f>IFERROR(F110/E$75,0)</f>
        <v>0</v>
      </c>
    </row>
    <row r="111" spans="2:7">
      <c r="E111" s="77"/>
      <c r="F111" s="77"/>
      <c r="G111" s="77"/>
    </row>
    <row r="112" spans="2:7" ht="70" customHeight="1" thickBot="1">
      <c r="C112" s="83"/>
      <c r="E112" s="77"/>
      <c r="F112" s="77"/>
      <c r="G112" s="77"/>
    </row>
    <row r="113" spans="2:19" ht="42" customHeight="1" thickBot="1">
      <c r="B113" s="1075" t="s">
        <v>599</v>
      </c>
      <c r="C113" s="1076"/>
      <c r="D113" s="1076"/>
      <c r="E113" s="1076"/>
      <c r="F113" s="1076"/>
      <c r="G113" s="1077"/>
      <c r="I113" s="1078" t="s">
        <v>600</v>
      </c>
      <c r="J113" s="1079"/>
      <c r="K113" s="1080"/>
    </row>
    <row r="114" spans="2:19" ht="69" customHeight="1">
      <c r="B114" s="251" t="s">
        <v>553</v>
      </c>
      <c r="C114" s="61"/>
      <c r="D114" s="74" t="s">
        <v>601</v>
      </c>
      <c r="E114" s="252" t="s">
        <v>555</v>
      </c>
      <c r="F114" s="253" t="s">
        <v>556</v>
      </c>
      <c r="G114" s="254" t="s">
        <v>702</v>
      </c>
      <c r="I114" s="669"/>
      <c r="J114" s="307" t="s">
        <v>558</v>
      </c>
      <c r="K114" s="670" t="s">
        <v>559</v>
      </c>
    </row>
    <row r="115" spans="2:19">
      <c r="B115" s="251"/>
      <c r="C115" s="61" t="s">
        <v>560</v>
      </c>
      <c r="D115" s="263">
        <f>IF(N126="no",0,'1. Business model'!E$101)</f>
        <v>0</v>
      </c>
      <c r="E115" s="265">
        <f>IF(N126="no",0,'2(a). Start up nursery '!H34)</f>
        <v>0</v>
      </c>
      <c r="F115" s="262">
        <f>IF(N126="no",0,SUM('Proforma P&amp;L '!C$32:F$32))</f>
        <v>0</v>
      </c>
      <c r="G115" s="260"/>
      <c r="I115" s="671"/>
      <c r="J115" s="61"/>
      <c r="K115" s="672"/>
    </row>
    <row r="116" spans="2:19">
      <c r="B116" s="251"/>
      <c r="C116" s="291" t="s">
        <v>593</v>
      </c>
      <c r="D116" s="292">
        <f>IF(N126="no",0,'1. Business model'!$E$102)</f>
        <v>0</v>
      </c>
      <c r="E116" s="701">
        <f>IF(N126="no",0,'2(b). Start up farm'!G37)</f>
        <v>0</v>
      </c>
      <c r="F116" s="292">
        <f>IF(N126="no",0,SUM('Proforma P&amp;L '!$C$33:$F$33))</f>
        <v>0</v>
      </c>
      <c r="G116" s="293"/>
      <c r="I116" s="671" t="s">
        <v>765</v>
      </c>
      <c r="J116" s="265">
        <f>IFERROR(O131*P135,0)</f>
        <v>0</v>
      </c>
      <c r="K116" s="673">
        <f>IFERROR(O131*R135,0)</f>
        <v>0</v>
      </c>
    </row>
    <row r="117" spans="2:19">
      <c r="B117" s="251"/>
      <c r="C117" s="61"/>
      <c r="D117" s="61"/>
      <c r="E117" s="252"/>
      <c r="F117" s="262"/>
      <c r="G117" s="260"/>
      <c r="I117" s="671" t="s">
        <v>779</v>
      </c>
      <c r="J117" s="265">
        <f>IFERROR(O132*P135,0)</f>
        <v>0</v>
      </c>
      <c r="K117" s="673">
        <f>IFERROR(O132*R135,0)</f>
        <v>0</v>
      </c>
    </row>
    <row r="118" spans="2:19">
      <c r="B118" s="251" t="s">
        <v>563</v>
      </c>
      <c r="C118" s="61"/>
      <c r="D118" s="61"/>
      <c r="E118" s="252"/>
      <c r="F118" s="262"/>
      <c r="G118" s="260"/>
      <c r="I118" s="671" t="s">
        <v>766</v>
      </c>
      <c r="J118" s="262">
        <f>F133</f>
        <v>0</v>
      </c>
      <c r="K118" s="674">
        <f>F134</f>
        <v>0</v>
      </c>
    </row>
    <row r="119" spans="2:19">
      <c r="B119" s="251"/>
      <c r="C119" s="61" t="s">
        <v>602</v>
      </c>
      <c r="D119" s="61"/>
      <c r="E119" s="252"/>
      <c r="F119" s="262">
        <f>IF(N126="no",0,SUM('3. Operating Expenses'!C$273:F$273))</f>
        <v>0</v>
      </c>
      <c r="G119" s="260">
        <f>IFERROR(F119/E$116,0)</f>
        <v>0</v>
      </c>
      <c r="I119" s="671"/>
      <c r="J119" s="263"/>
      <c r="K119" s="675"/>
      <c r="O119" s="77">
        <f>40/90</f>
        <v>0.44444444444444442</v>
      </c>
    </row>
    <row r="120" spans="2:19">
      <c r="B120" s="251"/>
      <c r="C120" s="270" t="s">
        <v>594</v>
      </c>
      <c r="D120" s="256"/>
      <c r="E120" s="271"/>
      <c r="F120" s="259">
        <f>IF(N126="no",0,SUM('3. Operating Expenses'!$C$283:$F$283))</f>
        <v>0</v>
      </c>
      <c r="G120" s="272">
        <f t="shared" ref="G120:G126" si="1">IFERROR(F120/E$116,0)</f>
        <v>0</v>
      </c>
      <c r="I120" s="671"/>
      <c r="J120" s="309"/>
      <c r="K120" s="676"/>
    </row>
    <row r="121" spans="2:19" ht="17" thickBot="1">
      <c r="B121" s="251"/>
      <c r="C121" s="61" t="s">
        <v>603</v>
      </c>
      <c r="D121" s="61"/>
      <c r="E121" s="252"/>
      <c r="F121" s="262">
        <f>IF(N126="no",0,SUM('3. Operating Expenses'!$C$274:$F$274))</f>
        <v>0</v>
      </c>
      <c r="G121" s="260">
        <f t="shared" si="1"/>
        <v>0</v>
      </c>
      <c r="I121" s="677"/>
      <c r="J121" s="678"/>
      <c r="K121" s="679"/>
    </row>
    <row r="122" spans="2:19">
      <c r="B122" s="251"/>
      <c r="C122" s="270" t="s">
        <v>595</v>
      </c>
      <c r="D122" s="257"/>
      <c r="E122" s="257"/>
      <c r="F122" s="259">
        <f>IF(N126="no",0,SUM('3. Operating Expenses'!$C$284:$F$284))</f>
        <v>0</v>
      </c>
      <c r="G122" s="272">
        <f t="shared" si="1"/>
        <v>0</v>
      </c>
    </row>
    <row r="123" spans="2:19">
      <c r="B123" s="251"/>
      <c r="C123" s="61" t="s">
        <v>604</v>
      </c>
      <c r="D123" s="263"/>
      <c r="E123" s="263"/>
      <c r="F123" s="262">
        <f>IF(N126="no",0,SUM('3. Operating Expenses'!$C$275:F275))</f>
        <v>0</v>
      </c>
      <c r="G123" s="260">
        <f t="shared" si="1"/>
        <v>0</v>
      </c>
      <c r="I123" s="83"/>
      <c r="J123" s="83"/>
      <c r="K123" s="83"/>
      <c r="L123" s="83"/>
    </row>
    <row r="124" spans="2:19">
      <c r="B124" s="251"/>
      <c r="C124" s="270" t="s">
        <v>596</v>
      </c>
      <c r="D124" s="257"/>
      <c r="E124" s="257"/>
      <c r="F124" s="259">
        <f>IF(N126="no",0,SUM('3. Operating Expenses'!$C$285:$F$285))</f>
        <v>0</v>
      </c>
      <c r="G124" s="272">
        <f t="shared" si="1"/>
        <v>0</v>
      </c>
      <c r="I124" s="388"/>
      <c r="J124" s="388"/>
      <c r="K124" s="388"/>
      <c r="L124" s="388"/>
      <c r="M124" s="388"/>
    </row>
    <row r="125" spans="2:19">
      <c r="B125" s="251"/>
      <c r="C125" s="61" t="s">
        <v>605</v>
      </c>
      <c r="D125" s="61"/>
      <c r="E125" s="252"/>
      <c r="F125" s="262">
        <f>IF(N126="no",0,SUM('3. Operating Expenses'!$C$276:$D$276)+SUM('3. Operating Expenses'!C277:D277))</f>
        <v>0</v>
      </c>
      <c r="G125" s="260">
        <f t="shared" si="1"/>
        <v>0</v>
      </c>
      <c r="I125" s="388"/>
      <c r="J125" s="388"/>
      <c r="K125" s="388"/>
      <c r="L125" s="388"/>
      <c r="M125" s="388"/>
      <c r="N125" s="388"/>
    </row>
    <row r="126" spans="2:19">
      <c r="B126" s="251"/>
      <c r="C126" s="270" t="s">
        <v>598</v>
      </c>
      <c r="D126" s="256"/>
      <c r="E126" s="271"/>
      <c r="F126" s="259">
        <f>IF(N126="no",0,SUM('3. Operating Expenses'!$C$287:$F$287))</f>
        <v>0</v>
      </c>
      <c r="G126" s="272">
        <f t="shared" si="1"/>
        <v>0</v>
      </c>
      <c r="N126" s="77" t="str">
        <f>IF(AND(N74="no",N33="no"),"yes","no")</f>
        <v>yes</v>
      </c>
      <c r="O126" s="388"/>
      <c r="P126" s="388"/>
      <c r="Q126" s="388"/>
      <c r="R126" s="388"/>
      <c r="S126" s="388"/>
    </row>
    <row r="127" spans="2:19">
      <c r="B127" s="251"/>
      <c r="C127" s="61"/>
      <c r="D127" s="61"/>
      <c r="E127" s="252"/>
      <c r="F127" s="262"/>
      <c r="G127" s="260"/>
      <c r="N127" s="388"/>
      <c r="O127" s="388"/>
      <c r="P127" s="77" t="s">
        <v>777</v>
      </c>
      <c r="Q127" s="388"/>
      <c r="R127" s="388"/>
      <c r="S127" s="388"/>
    </row>
    <row r="128" spans="2:19">
      <c r="B128" s="251" t="s">
        <v>575</v>
      </c>
      <c r="C128" s="270"/>
      <c r="D128" s="256"/>
      <c r="E128" s="271"/>
      <c r="F128" s="259"/>
      <c r="G128" s="272"/>
      <c r="N128" s="77" t="s">
        <v>767</v>
      </c>
      <c r="O128" s="680"/>
      <c r="P128" s="77" t="s">
        <v>774</v>
      </c>
      <c r="Q128" s="388"/>
      <c r="R128" s="77" t="s">
        <v>771</v>
      </c>
      <c r="S128" s="388"/>
    </row>
    <row r="129" spans="2:19">
      <c r="B129" s="251"/>
      <c r="C129" s="302" t="s">
        <v>576</v>
      </c>
      <c r="D129" s="61"/>
      <c r="E129" s="252"/>
      <c r="F129" s="262">
        <f>SUM(F119:F126)</f>
        <v>0</v>
      </c>
      <c r="G129" s="260">
        <f>IFERROR(F129/E$116,0)</f>
        <v>0</v>
      </c>
      <c r="N129" s="77" t="s">
        <v>775</v>
      </c>
      <c r="O129" s="680"/>
      <c r="P129" s="296" t="e">
        <f>(F119+F121+F123+F125)/E115</f>
        <v>#DIV/0!</v>
      </c>
      <c r="Q129" s="388"/>
      <c r="R129" s="296" t="e">
        <f>(F121+F123+F125)/E115</f>
        <v>#DIV/0!</v>
      </c>
      <c r="S129" s="388"/>
    </row>
    <row r="130" spans="2:19">
      <c r="B130" s="251"/>
      <c r="C130" s="302" t="s">
        <v>577</v>
      </c>
      <c r="D130" s="61"/>
      <c r="E130" s="252"/>
      <c r="F130" s="262">
        <f>SUM(F121:F126)</f>
        <v>0</v>
      </c>
      <c r="G130" s="260">
        <f>IFERROR(F130/E$116,0)</f>
        <v>0</v>
      </c>
      <c r="N130" s="77" t="s">
        <v>776</v>
      </c>
      <c r="O130" s="680"/>
      <c r="P130" s="296" t="e">
        <f>(F120+F122+F124+F126)/E116</f>
        <v>#DIV/0!</v>
      </c>
      <c r="Q130" s="388"/>
      <c r="R130" s="296" t="e">
        <f>(F122+F124+F126)/E116</f>
        <v>#DIV/0!</v>
      </c>
      <c r="S130" s="388"/>
    </row>
    <row r="131" spans="2:19">
      <c r="B131" s="251"/>
      <c r="C131" s="302"/>
      <c r="D131" s="61"/>
      <c r="E131" s="252"/>
      <c r="F131" s="273"/>
      <c r="G131" s="274"/>
      <c r="N131" s="77" t="s">
        <v>769</v>
      </c>
      <c r="O131" s="925" t="e">
        <f>E115/(E115+E116)</f>
        <v>#DIV/0!</v>
      </c>
      <c r="P131" s="296" t="e">
        <f>D115-P129</f>
        <v>#DIV/0!</v>
      </c>
      <c r="Q131" s="388"/>
      <c r="R131" s="296" t="e">
        <f>D115-R129</f>
        <v>#DIV/0!</v>
      </c>
      <c r="S131" s="77" t="s">
        <v>778</v>
      </c>
    </row>
    <row r="132" spans="2:19">
      <c r="B132" s="251" t="s">
        <v>578</v>
      </c>
      <c r="C132" s="270"/>
      <c r="D132" s="256"/>
      <c r="E132" s="271"/>
      <c r="F132" s="275"/>
      <c r="G132" s="276"/>
      <c r="N132" s="77" t="s">
        <v>768</v>
      </c>
      <c r="O132" s="925" t="e">
        <f>E116/(E116+E115)</f>
        <v>#DIV/0!</v>
      </c>
      <c r="P132" s="296" t="e">
        <f>D116-P130</f>
        <v>#DIV/0!</v>
      </c>
      <c r="Q132" s="388"/>
      <c r="R132" s="296" t="e">
        <f>D116-R130</f>
        <v>#DIV/0!</v>
      </c>
      <c r="S132" s="388"/>
    </row>
    <row r="133" spans="2:19">
      <c r="B133" s="251"/>
      <c r="C133" s="302" t="s">
        <v>579</v>
      </c>
      <c r="D133" s="61"/>
      <c r="E133" s="252"/>
      <c r="F133" s="262">
        <f>F115+F116-F129</f>
        <v>0</v>
      </c>
      <c r="G133" s="260">
        <f>IFERROR(F133/E$116,0)</f>
        <v>0</v>
      </c>
      <c r="N133" s="77" t="s">
        <v>770</v>
      </c>
      <c r="O133" s="388"/>
      <c r="P133" s="388"/>
      <c r="Q133" s="388"/>
      <c r="R133" s="388"/>
      <c r="S133" s="388"/>
    </row>
    <row r="134" spans="2:19">
      <c r="B134" s="277"/>
      <c r="C134" s="303" t="s">
        <v>580</v>
      </c>
      <c r="D134" s="304"/>
      <c r="E134" s="278"/>
      <c r="F134" s="273">
        <f>F115+F116-F130</f>
        <v>0</v>
      </c>
      <c r="G134" s="279">
        <f>IFERROR(F134/E$116,0)</f>
        <v>0</v>
      </c>
      <c r="N134" s="77" t="s">
        <v>772</v>
      </c>
      <c r="O134" s="388"/>
      <c r="P134" s="927" t="e">
        <f>SUMPRODUCT(O131:O132,P131:P132)</f>
        <v>#DIV/0!</v>
      </c>
      <c r="Q134" s="840"/>
      <c r="R134" s="927" t="e">
        <f>SUMPRODUCT(O131:O132,R131:R132)</f>
        <v>#DIV/0!</v>
      </c>
      <c r="S134" s="388"/>
    </row>
    <row r="135" spans="2:19">
      <c r="B135" s="277"/>
      <c r="C135" s="303"/>
      <c r="D135" s="304"/>
      <c r="E135" s="278"/>
      <c r="F135" s="273"/>
      <c r="G135" s="279"/>
      <c r="N135" s="77" t="s">
        <v>773</v>
      </c>
      <c r="O135" s="388"/>
      <c r="P135" s="77" t="e">
        <f>F146/P134</f>
        <v>#DIV/0!</v>
      </c>
      <c r="Q135" s="388"/>
      <c r="R135" s="77" t="e">
        <f>F146/R134</f>
        <v>#DIV/0!</v>
      </c>
      <c r="S135" s="388"/>
    </row>
    <row r="136" spans="2:19">
      <c r="B136" s="277"/>
      <c r="C136" s="280"/>
      <c r="D136" s="281"/>
      <c r="E136" s="282"/>
      <c r="F136" s="275"/>
      <c r="G136" s="283"/>
      <c r="N136" s="388"/>
      <c r="O136" s="388"/>
      <c r="P136" s="388"/>
      <c r="Q136" s="388"/>
      <c r="R136" s="388"/>
      <c r="S136" s="388"/>
    </row>
    <row r="137" spans="2:19">
      <c r="B137" s="251" t="s">
        <v>581</v>
      </c>
      <c r="C137" s="302"/>
      <c r="D137" s="61"/>
      <c r="E137" s="252"/>
      <c r="F137" s="262" t="s">
        <v>606</v>
      </c>
      <c r="G137" s="260"/>
      <c r="I137" s="388"/>
      <c r="J137" s="388"/>
      <c r="K137" s="388"/>
      <c r="L137" s="388"/>
      <c r="M137" s="388"/>
      <c r="N137" s="388"/>
      <c r="O137" s="388"/>
    </row>
    <row r="138" spans="2:19">
      <c r="B138" s="251"/>
      <c r="C138" s="61" t="s">
        <v>412</v>
      </c>
      <c r="D138" s="61"/>
      <c r="E138" s="252"/>
      <c r="F138" s="262">
        <f>IF(N$126="no",0,SUM('3. Operating Expenses'!C296:F296))</f>
        <v>0</v>
      </c>
      <c r="G138" s="260">
        <f>IFERROR(#REF!/E$116,0)</f>
        <v>0</v>
      </c>
      <c r="I138" s="83"/>
      <c r="J138" s="83"/>
      <c r="K138" s="83"/>
      <c r="L138" s="83"/>
      <c r="M138" s="83"/>
    </row>
    <row r="139" spans="2:19">
      <c r="B139" s="251"/>
      <c r="C139" s="61" t="s">
        <v>582</v>
      </c>
      <c r="D139" s="263"/>
      <c r="E139" s="252"/>
      <c r="F139" s="262">
        <f>IF(N$126="no",0,SUM('3. Operating Expenses'!C295:F295))</f>
        <v>0</v>
      </c>
      <c r="G139" s="260">
        <f t="shared" ref="G139:G144" si="2">IFERROR(F139/E$116,0)</f>
        <v>0</v>
      </c>
      <c r="I139" s="83"/>
      <c r="J139" s="83"/>
      <c r="K139" s="83"/>
      <c r="L139" s="83"/>
      <c r="M139" s="83"/>
    </row>
    <row r="140" spans="2:19">
      <c r="B140" s="251"/>
      <c r="C140" s="61" t="s">
        <v>583</v>
      </c>
      <c r="D140" s="61"/>
      <c r="E140" s="252"/>
      <c r="F140" s="262">
        <f>IF(N$126="no",0,SUM('3. Operating Expenses'!C297:F297))</f>
        <v>0</v>
      </c>
      <c r="G140" s="260">
        <f t="shared" si="2"/>
        <v>0</v>
      </c>
      <c r="I140" s="83"/>
      <c r="J140" s="83"/>
      <c r="K140" s="83"/>
      <c r="L140" s="83"/>
    </row>
    <row r="141" spans="2:19">
      <c r="B141" s="251"/>
      <c r="C141" s="61" t="s">
        <v>584</v>
      </c>
      <c r="D141" s="61"/>
      <c r="E141" s="252"/>
      <c r="F141" s="262">
        <f>IF(N$126="no",0,SUM('3. Operating Expenses'!C278:F278,'3. Operating Expenses'!C288:F288,'3. Operating Expenses'!C298:F298))</f>
        <v>0</v>
      </c>
      <c r="G141" s="260">
        <f t="shared" si="2"/>
        <v>0</v>
      </c>
      <c r="I141" s="83"/>
      <c r="J141" s="83"/>
      <c r="K141" s="83"/>
      <c r="L141" s="83"/>
    </row>
    <row r="142" spans="2:19">
      <c r="B142" s="251"/>
      <c r="C142" s="61" t="s">
        <v>585</v>
      </c>
      <c r="D142" s="61"/>
      <c r="E142" s="252"/>
      <c r="F142" s="262">
        <f>IF(N$126="no",0,SUM('3. Operating Expenses'!C299:F299))</f>
        <v>0</v>
      </c>
      <c r="G142" s="264">
        <f t="shared" si="2"/>
        <v>0</v>
      </c>
      <c r="I142" s="83"/>
      <c r="J142" s="83"/>
      <c r="K142" s="83"/>
      <c r="L142" s="83"/>
    </row>
    <row r="143" spans="2:19">
      <c r="B143" s="251"/>
      <c r="C143" s="61" t="s">
        <v>60</v>
      </c>
      <c r="D143" s="61"/>
      <c r="E143" s="252"/>
      <c r="F143" s="262">
        <f>IF(N$126="no",0,SUM('3. Operating Expenses'!C279:F279,'3. Operating Expenses'!C289:F289,'3. Operating Expenses'!C300:F300))</f>
        <v>0</v>
      </c>
      <c r="G143" s="260">
        <f t="shared" si="2"/>
        <v>0</v>
      </c>
      <c r="I143" s="83"/>
      <c r="J143" s="83"/>
      <c r="K143" s="83"/>
      <c r="L143" s="83"/>
    </row>
    <row r="144" spans="2:19">
      <c r="B144" s="251"/>
      <c r="C144" s="61" t="s">
        <v>586</v>
      </c>
      <c r="D144" s="61"/>
      <c r="E144" s="252"/>
      <c r="F144" s="262">
        <f>IF(N126="no",0,SUM('Proforma P&amp;L '!C59:F59))</f>
        <v>0</v>
      </c>
      <c r="G144" s="260">
        <f t="shared" si="2"/>
        <v>0</v>
      </c>
      <c r="I144" s="83"/>
      <c r="J144" s="83"/>
      <c r="K144" s="83"/>
      <c r="L144" s="83"/>
    </row>
    <row r="145" spans="2:12">
      <c r="B145" s="251"/>
      <c r="C145" s="61"/>
      <c r="D145" s="61"/>
      <c r="E145" s="252"/>
      <c r="F145" s="262"/>
      <c r="G145" s="260"/>
      <c r="I145" s="83"/>
      <c r="J145" s="83"/>
      <c r="K145" s="83"/>
      <c r="L145" s="83"/>
    </row>
    <row r="146" spans="2:12">
      <c r="B146" s="251" t="s">
        <v>587</v>
      </c>
      <c r="C146" s="61"/>
      <c r="D146" s="61"/>
      <c r="E146" s="252"/>
      <c r="F146" s="262">
        <f>SUM(F138:F144)</f>
        <v>0</v>
      </c>
      <c r="G146" s="260">
        <f>IFERROR(F146/E$116,0)</f>
        <v>0</v>
      </c>
      <c r="I146" s="83"/>
      <c r="J146" s="83"/>
      <c r="K146" s="83"/>
      <c r="L146" s="83"/>
    </row>
    <row r="147" spans="2:12">
      <c r="B147" s="251"/>
      <c r="C147" s="305"/>
      <c r="D147" s="61"/>
      <c r="E147" s="252"/>
      <c r="F147" s="262"/>
      <c r="G147" s="260"/>
      <c r="I147" s="83"/>
      <c r="J147" s="83"/>
      <c r="K147" s="83"/>
      <c r="L147" s="83"/>
    </row>
    <row r="148" spans="2:12">
      <c r="B148" s="284" t="s">
        <v>588</v>
      </c>
      <c r="C148" s="281"/>
      <c r="D148" s="281"/>
      <c r="E148" s="282"/>
      <c r="F148" s="275">
        <f>F130+F146</f>
        <v>0</v>
      </c>
      <c r="G148" s="283">
        <f>IFERROR(F148/E$116,0)</f>
        <v>0</v>
      </c>
      <c r="I148" s="83"/>
      <c r="J148" s="83"/>
      <c r="K148" s="83"/>
      <c r="L148" s="83"/>
    </row>
    <row r="149" spans="2:12">
      <c r="B149" s="251"/>
      <c r="C149" s="61"/>
      <c r="D149" s="61"/>
      <c r="E149" s="252"/>
      <c r="F149" s="262"/>
      <c r="G149" s="260"/>
      <c r="I149" s="83"/>
      <c r="J149" s="83"/>
      <c r="K149" s="83"/>
      <c r="L149" s="83"/>
    </row>
    <row r="150" spans="2:12" ht="30" customHeight="1" thickBot="1">
      <c r="B150" s="267" t="s">
        <v>589</v>
      </c>
      <c r="C150" s="286"/>
      <c r="D150" s="286"/>
      <c r="E150" s="287"/>
      <c r="F150" s="290">
        <f>F115+F116-F148</f>
        <v>0</v>
      </c>
      <c r="G150" s="289">
        <f>IFERROR(F150/E$116,0)</f>
        <v>0</v>
      </c>
    </row>
  </sheetData>
  <sheetProtection algorithmName="SHA-512" hashValue="cV0fP7D5PxV2OFKJ+g0VLjYktZ/6Jgflh7wF5eDyjXuorjR/vwOh0pBSsEW91B3KL7Dx++7YE2BDIvcPoMWrvg==" saltValue="evxe/Zu6qiM0IeDRX2NP8Q==" spinCount="100000" sheet="1" formatCells="0" formatColumns="0" formatRows="0"/>
  <dataConsolidate/>
  <mergeCells count="6">
    <mergeCell ref="B113:G113"/>
    <mergeCell ref="I113:K113"/>
    <mergeCell ref="B32:G32"/>
    <mergeCell ref="B73:G73"/>
    <mergeCell ref="I32:K32"/>
    <mergeCell ref="I73:K73"/>
  </mergeCells>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93E0-0442-C74C-B6F7-1C7EBE80D17A}">
  <sheetPr>
    <tabColor theme="3"/>
  </sheetPr>
  <dimension ref="B15:X122"/>
  <sheetViews>
    <sheetView workbookViewId="0">
      <selection activeCell="J96" sqref="J96"/>
    </sheetView>
  </sheetViews>
  <sheetFormatPr baseColWidth="10" defaultColWidth="10.83203125" defaultRowHeight="16"/>
  <cols>
    <col min="1" max="1" width="13.83203125" style="77" customWidth="1"/>
    <col min="2" max="2" width="4.5" style="77" customWidth="1"/>
    <col min="3" max="3" width="11.6640625" style="77" customWidth="1"/>
    <col min="4" max="5" width="15" style="77" customWidth="1"/>
    <col min="6" max="6" width="16" style="77" customWidth="1"/>
    <col min="7" max="8" width="14.6640625" style="77" customWidth="1"/>
    <col min="9" max="9" width="10.83203125" style="77"/>
    <col min="10" max="10" width="11.83203125" style="77" customWidth="1"/>
    <col min="11" max="11" width="11.6640625" style="77" customWidth="1"/>
    <col min="12" max="12" width="18.33203125" style="77" customWidth="1"/>
    <col min="13" max="16" width="13.33203125" style="77" customWidth="1"/>
    <col min="17" max="19" width="10.83203125" style="77"/>
    <col min="20" max="23" width="0" style="77" hidden="1" customWidth="1"/>
    <col min="24" max="16384" width="10.83203125" style="77"/>
  </cols>
  <sheetData>
    <row r="15" spans="2:16" ht="18">
      <c r="B15" s="1088" t="s">
        <v>607</v>
      </c>
      <c r="C15" s="1088"/>
      <c r="D15" s="1088"/>
      <c r="E15" s="1088"/>
      <c r="F15" s="1088"/>
      <c r="G15" s="1088"/>
      <c r="H15" s="1088"/>
      <c r="I15" s="1088"/>
      <c r="J15" s="1088"/>
      <c r="K15" s="1088"/>
      <c r="L15" s="1088"/>
      <c r="M15" s="1088"/>
      <c r="N15" s="1088"/>
      <c r="O15" s="1088"/>
      <c r="P15" s="1088"/>
    </row>
    <row r="16" spans="2:16" ht="17" thickBot="1"/>
    <row r="17" spans="2:16">
      <c r="F17" s="1092" t="s">
        <v>608</v>
      </c>
      <c r="G17" s="1093"/>
      <c r="H17" s="1094"/>
      <c r="J17" s="1092" t="s">
        <v>41</v>
      </c>
      <c r="K17" s="1093"/>
      <c r="L17" s="1094"/>
    </row>
    <row r="18" spans="2:16">
      <c r="F18" s="251"/>
      <c r="G18" s="61"/>
      <c r="H18" s="261"/>
      <c r="J18" s="251"/>
      <c r="K18" s="61"/>
      <c r="L18" s="261"/>
    </row>
    <row r="19" spans="2:16">
      <c r="F19" s="251" t="s">
        <v>609</v>
      </c>
      <c r="G19" s="61"/>
      <c r="H19" s="261">
        <f>'Ent Budgets'!E34</f>
        <v>0</v>
      </c>
      <c r="J19" s="251" t="s">
        <v>610</v>
      </c>
      <c r="K19" s="61"/>
      <c r="L19" s="264">
        <f>H20*H19</f>
        <v>0</v>
      </c>
    </row>
    <row r="20" spans="2:16">
      <c r="F20" s="251" t="s">
        <v>611</v>
      </c>
      <c r="G20" s="61"/>
      <c r="H20" s="264">
        <f>'Ent Budgets'!D34</f>
        <v>0</v>
      </c>
      <c r="J20" s="251" t="s">
        <v>523</v>
      </c>
      <c r="K20" s="61"/>
      <c r="L20" s="264">
        <f>H19*H24</f>
        <v>0</v>
      </c>
    </row>
    <row r="21" spans="2:16">
      <c r="F21" s="251" t="s">
        <v>612</v>
      </c>
      <c r="G21" s="61"/>
      <c r="H21" s="313">
        <f>'Ent Budgets'!G51</f>
        <v>0</v>
      </c>
      <c r="J21" s="251" t="s">
        <v>613</v>
      </c>
      <c r="K21" s="61"/>
      <c r="L21" s="264">
        <f>L19-L20</f>
        <v>0</v>
      </c>
    </row>
    <row r="22" spans="2:16">
      <c r="F22" s="251" t="s">
        <v>614</v>
      </c>
      <c r="G22" s="61"/>
      <c r="H22" s="314">
        <f>'Ent Budgets'!F67</f>
        <v>0</v>
      </c>
      <c r="J22" s="251" t="s">
        <v>615</v>
      </c>
      <c r="K22" s="61"/>
      <c r="L22" s="315">
        <f>IFERROR(H21+(H22/H19),0)</f>
        <v>0</v>
      </c>
    </row>
    <row r="23" spans="2:16">
      <c r="F23" s="251" t="s">
        <v>616</v>
      </c>
      <c r="G23" s="61"/>
      <c r="H23" s="264">
        <f>IFERROR(H22/H19,0)</f>
        <v>0</v>
      </c>
      <c r="J23" s="251" t="s">
        <v>617</v>
      </c>
      <c r="K23" s="61"/>
      <c r="L23" s="316">
        <f>IFERROR(H22/(H20-H21),0)</f>
        <v>0</v>
      </c>
    </row>
    <row r="24" spans="2:16" ht="17" thickBot="1">
      <c r="F24" s="267" t="s">
        <v>618</v>
      </c>
      <c r="G24" s="286"/>
      <c r="H24" s="269">
        <f>H23+H21</f>
        <v>0</v>
      </c>
      <c r="J24" s="267"/>
      <c r="K24" s="286"/>
      <c r="L24" s="317"/>
    </row>
    <row r="26" spans="2:16" ht="17" thickBot="1"/>
    <row r="27" spans="2:16">
      <c r="B27" s="1092" t="s">
        <v>703</v>
      </c>
      <c r="C27" s="1093"/>
      <c r="D27" s="1093"/>
      <c r="E27" s="1093"/>
      <c r="F27" s="1093"/>
      <c r="G27" s="1093"/>
      <c r="H27" s="1094"/>
      <c r="J27" s="1092" t="s">
        <v>704</v>
      </c>
      <c r="K27" s="1093"/>
      <c r="L27" s="1093"/>
      <c r="M27" s="1093"/>
      <c r="N27" s="1093"/>
      <c r="O27" s="1093"/>
      <c r="P27" s="1094"/>
    </row>
    <row r="28" spans="2:16">
      <c r="B28" s="251"/>
      <c r="C28" s="1081" t="s">
        <v>619</v>
      </c>
      <c r="D28" s="1081"/>
      <c r="E28" s="1081"/>
      <c r="F28" s="1081"/>
      <c r="G28" s="1081"/>
      <c r="H28" s="1097"/>
      <c r="J28" s="251"/>
      <c r="K28" s="1081" t="s">
        <v>620</v>
      </c>
      <c r="L28" s="1081"/>
      <c r="M28" s="1081"/>
      <c r="N28" s="1081"/>
      <c r="O28" s="1081"/>
      <c r="P28" s="1097"/>
    </row>
    <row r="29" spans="2:16">
      <c r="B29" s="251"/>
      <c r="C29" s="61"/>
      <c r="D29" s="263">
        <f>F29*0.8</f>
        <v>0</v>
      </c>
      <c r="E29" s="263">
        <f>F29*0.9</f>
        <v>0</v>
      </c>
      <c r="F29" s="263">
        <f>H24</f>
        <v>0</v>
      </c>
      <c r="G29" s="263">
        <f>F29*1.1</f>
        <v>0</v>
      </c>
      <c r="H29" s="264">
        <f>F29*1.2</f>
        <v>0</v>
      </c>
      <c r="J29" s="251"/>
      <c r="K29" s="61"/>
      <c r="L29" s="263">
        <f>N29*0.8</f>
        <v>0</v>
      </c>
      <c r="M29" s="263">
        <f>N29*0.9</f>
        <v>0</v>
      </c>
      <c r="N29" s="263">
        <f>H21</f>
        <v>0</v>
      </c>
      <c r="O29" s="263">
        <f>N29*1.1</f>
        <v>0</v>
      </c>
      <c r="P29" s="264">
        <f>N29*1.2</f>
        <v>0</v>
      </c>
    </row>
    <row r="30" spans="2:16" ht="40" customHeight="1">
      <c r="B30" s="1095" t="s">
        <v>621</v>
      </c>
      <c r="C30" s="318">
        <f>C31*1.1</f>
        <v>0</v>
      </c>
      <c r="D30" s="319">
        <f t="shared" ref="D30:H34" si="0">$C30*$H$19-D$29*$H$19</f>
        <v>0</v>
      </c>
      <c r="E30" s="319">
        <f t="shared" si="0"/>
        <v>0</v>
      </c>
      <c r="F30" s="319">
        <f t="shared" si="0"/>
        <v>0</v>
      </c>
      <c r="G30" s="319">
        <f t="shared" si="0"/>
        <v>0</v>
      </c>
      <c r="H30" s="320">
        <f t="shared" si="0"/>
        <v>0</v>
      </c>
      <c r="J30" s="1095" t="s">
        <v>621</v>
      </c>
      <c r="K30" s="318">
        <f>K31*1.1</f>
        <v>0</v>
      </c>
      <c r="L30" s="319">
        <f t="shared" ref="L30:P34" si="1">$C30*$H$19-L$29*$H$19-$H$22</f>
        <v>0</v>
      </c>
      <c r="M30" s="319">
        <f t="shared" si="1"/>
        <v>0</v>
      </c>
      <c r="N30" s="319">
        <f t="shared" si="1"/>
        <v>0</v>
      </c>
      <c r="O30" s="319">
        <f t="shared" si="1"/>
        <v>0</v>
      </c>
      <c r="P30" s="320">
        <f t="shared" si="1"/>
        <v>0</v>
      </c>
    </row>
    <row r="31" spans="2:16" ht="40" customHeight="1">
      <c r="B31" s="1095"/>
      <c r="C31" s="318">
        <f>C32*1.1</f>
        <v>0</v>
      </c>
      <c r="D31" s="319">
        <f t="shared" si="0"/>
        <v>0</v>
      </c>
      <c r="E31" s="319">
        <f t="shared" si="0"/>
        <v>0</v>
      </c>
      <c r="F31" s="319">
        <f t="shared" si="0"/>
        <v>0</v>
      </c>
      <c r="G31" s="319">
        <f t="shared" si="0"/>
        <v>0</v>
      </c>
      <c r="H31" s="320">
        <f t="shared" si="0"/>
        <v>0</v>
      </c>
      <c r="J31" s="1095"/>
      <c r="K31" s="318">
        <f>K32*1.1</f>
        <v>0</v>
      </c>
      <c r="L31" s="319">
        <f t="shared" si="1"/>
        <v>0</v>
      </c>
      <c r="M31" s="319">
        <f t="shared" si="1"/>
        <v>0</v>
      </c>
      <c r="N31" s="319">
        <f t="shared" si="1"/>
        <v>0</v>
      </c>
      <c r="O31" s="319">
        <f t="shared" si="1"/>
        <v>0</v>
      </c>
      <c r="P31" s="320">
        <f t="shared" si="1"/>
        <v>0</v>
      </c>
    </row>
    <row r="32" spans="2:16" ht="40" customHeight="1">
      <c r="B32" s="1095"/>
      <c r="C32" s="321">
        <f>H20</f>
        <v>0</v>
      </c>
      <c r="D32" s="319">
        <f t="shared" si="0"/>
        <v>0</v>
      </c>
      <c r="E32" s="319">
        <f t="shared" si="0"/>
        <v>0</v>
      </c>
      <c r="F32" s="340">
        <f t="shared" si="0"/>
        <v>0</v>
      </c>
      <c r="G32" s="319">
        <f t="shared" si="0"/>
        <v>0</v>
      </c>
      <c r="H32" s="320">
        <f t="shared" si="0"/>
        <v>0</v>
      </c>
      <c r="J32" s="1095"/>
      <c r="K32" s="321">
        <f>H20</f>
        <v>0</v>
      </c>
      <c r="L32" s="319">
        <f t="shared" si="1"/>
        <v>0</v>
      </c>
      <c r="M32" s="319">
        <f t="shared" si="1"/>
        <v>0</v>
      </c>
      <c r="N32" s="340">
        <f t="shared" si="1"/>
        <v>0</v>
      </c>
      <c r="O32" s="319">
        <f t="shared" si="1"/>
        <v>0</v>
      </c>
      <c r="P32" s="320">
        <f t="shared" si="1"/>
        <v>0</v>
      </c>
    </row>
    <row r="33" spans="2:16" ht="40" customHeight="1">
      <c r="B33" s="1095"/>
      <c r="C33" s="318">
        <f>C32*0.9</f>
        <v>0</v>
      </c>
      <c r="D33" s="319">
        <f t="shared" si="0"/>
        <v>0</v>
      </c>
      <c r="E33" s="319">
        <f t="shared" si="0"/>
        <v>0</v>
      </c>
      <c r="F33" s="319">
        <f t="shared" si="0"/>
        <v>0</v>
      </c>
      <c r="G33" s="319">
        <f t="shared" si="0"/>
        <v>0</v>
      </c>
      <c r="H33" s="320">
        <f t="shared" si="0"/>
        <v>0</v>
      </c>
      <c r="J33" s="1095"/>
      <c r="K33" s="318">
        <f>K32*0.9</f>
        <v>0</v>
      </c>
      <c r="L33" s="319">
        <f t="shared" si="1"/>
        <v>0</v>
      </c>
      <c r="M33" s="319">
        <f t="shared" si="1"/>
        <v>0</v>
      </c>
      <c r="N33" s="319">
        <f t="shared" si="1"/>
        <v>0</v>
      </c>
      <c r="O33" s="319">
        <f t="shared" si="1"/>
        <v>0</v>
      </c>
      <c r="P33" s="320">
        <f t="shared" si="1"/>
        <v>0</v>
      </c>
    </row>
    <row r="34" spans="2:16" ht="40" customHeight="1" thickBot="1">
      <c r="B34" s="1096"/>
      <c r="C34" s="322">
        <f>C33*0.9</f>
        <v>0</v>
      </c>
      <c r="D34" s="323">
        <f t="shared" si="0"/>
        <v>0</v>
      </c>
      <c r="E34" s="323">
        <f t="shared" si="0"/>
        <v>0</v>
      </c>
      <c r="F34" s="323">
        <f t="shared" si="0"/>
        <v>0</v>
      </c>
      <c r="G34" s="323">
        <f t="shared" si="0"/>
        <v>0</v>
      </c>
      <c r="H34" s="324">
        <f t="shared" si="0"/>
        <v>0</v>
      </c>
      <c r="J34" s="1096"/>
      <c r="K34" s="322">
        <f>K33*0.9</f>
        <v>0</v>
      </c>
      <c r="L34" s="323">
        <f t="shared" si="1"/>
        <v>0</v>
      </c>
      <c r="M34" s="323">
        <f t="shared" si="1"/>
        <v>0</v>
      </c>
      <c r="N34" s="323">
        <f t="shared" si="1"/>
        <v>0</v>
      </c>
      <c r="O34" s="323">
        <f t="shared" si="1"/>
        <v>0</v>
      </c>
      <c r="P34" s="324">
        <f t="shared" si="1"/>
        <v>0</v>
      </c>
    </row>
    <row r="36" spans="2:16" ht="17" thickBot="1"/>
    <row r="37" spans="2:16" ht="37" customHeight="1">
      <c r="B37" s="1098" t="s">
        <v>705</v>
      </c>
      <c r="C37" s="1099"/>
      <c r="D37" s="1099"/>
      <c r="E37" s="1099"/>
      <c r="F37" s="1099"/>
      <c r="G37" s="1099"/>
      <c r="H37" s="1100"/>
      <c r="I37" s="117"/>
      <c r="J37" s="1098" t="s">
        <v>706</v>
      </c>
      <c r="K37" s="1099"/>
      <c r="L37" s="1099"/>
      <c r="M37" s="1099"/>
      <c r="N37" s="1099"/>
      <c r="O37" s="1099"/>
      <c r="P37" s="1100"/>
    </row>
    <row r="38" spans="2:16">
      <c r="B38" s="251"/>
      <c r="C38" s="1081" t="s">
        <v>708</v>
      </c>
      <c r="D38" s="1081" t="s">
        <v>620</v>
      </c>
      <c r="E38" s="1081"/>
      <c r="F38" s="1081"/>
      <c r="G38" s="1081"/>
      <c r="H38" s="1097"/>
      <c r="J38" s="251"/>
      <c r="K38" s="1081" t="s">
        <v>708</v>
      </c>
      <c r="L38" s="1081" t="s">
        <v>620</v>
      </c>
      <c r="M38" s="1081"/>
      <c r="N38" s="1081"/>
      <c r="O38" s="1081"/>
      <c r="P38" s="1097"/>
    </row>
    <row r="39" spans="2:16">
      <c r="B39" s="251"/>
      <c r="C39" s="61"/>
      <c r="D39" s="263">
        <f>F39*0.8</f>
        <v>0</v>
      </c>
      <c r="E39" s="263">
        <f>F39*0.9</f>
        <v>0</v>
      </c>
      <c r="F39" s="263">
        <f>H21</f>
        <v>0</v>
      </c>
      <c r="G39" s="263">
        <f>F39*1.1</f>
        <v>0</v>
      </c>
      <c r="H39" s="264">
        <f>F39*1.2</f>
        <v>0</v>
      </c>
      <c r="J39" s="251"/>
      <c r="K39" s="61"/>
      <c r="L39" s="263">
        <f>N39*0.8</f>
        <v>0</v>
      </c>
      <c r="M39" s="263">
        <f>N39*0.9</f>
        <v>0</v>
      </c>
      <c r="N39" s="263">
        <f>H21</f>
        <v>0</v>
      </c>
      <c r="O39" s="263">
        <f>N39*1.1</f>
        <v>0</v>
      </c>
      <c r="P39" s="264">
        <f>N39*1.2</f>
        <v>0</v>
      </c>
    </row>
    <row r="40" spans="2:16" ht="34" customHeight="1">
      <c r="B40" s="1095" t="s">
        <v>622</v>
      </c>
      <c r="C40" s="325">
        <f>C41*1.1</f>
        <v>0</v>
      </c>
      <c r="D40" s="326">
        <f>IFERROR(D$39+$C40/$H$19,0)</f>
        <v>0</v>
      </c>
      <c r="E40" s="326">
        <f>IFERROR(E$39+$C40/$H$19,0)</f>
        <v>0</v>
      </c>
      <c r="F40" s="326">
        <f>IFERROR(F$39+$C40/$H$19,0)</f>
        <v>0</v>
      </c>
      <c r="G40" s="326">
        <f>IFERROR(G$39+$C40/$H$19,0)</f>
        <v>0</v>
      </c>
      <c r="H40" s="327">
        <f>IFERROR(H$39+$C40/$H$19,0)</f>
        <v>0</v>
      </c>
      <c r="J40" s="1095" t="s">
        <v>622</v>
      </c>
      <c r="K40" s="325">
        <f>K41*1.1</f>
        <v>0</v>
      </c>
      <c r="L40" s="332">
        <f>IFERROR($K40/($H$20-L$39),0)</f>
        <v>0</v>
      </c>
      <c r="M40" s="332">
        <f>IFERROR($K40/($H$20-M$39),0)</f>
        <v>0</v>
      </c>
      <c r="N40" s="332">
        <f>IFERROR($K40/($H$20-N$39),0)</f>
        <v>0</v>
      </c>
      <c r="O40" s="332">
        <f>IFERROR($K40/($H$20-O$39),0)</f>
        <v>0</v>
      </c>
      <c r="P40" s="333">
        <f>IFERROR($K40/($H$20-P$39),0)</f>
        <v>0</v>
      </c>
    </row>
    <row r="41" spans="2:16" ht="34" customHeight="1">
      <c r="B41" s="1095"/>
      <c r="C41" s="325">
        <f>C42*1.1</f>
        <v>0</v>
      </c>
      <c r="D41" s="326">
        <f t="shared" ref="D41:H44" si="2">IFERROR(D$39+$C41/$H$19,0)</f>
        <v>0</v>
      </c>
      <c r="E41" s="326">
        <f t="shared" si="2"/>
        <v>0</v>
      </c>
      <c r="F41" s="326">
        <f t="shared" si="2"/>
        <v>0</v>
      </c>
      <c r="G41" s="326">
        <f t="shared" si="2"/>
        <v>0</v>
      </c>
      <c r="H41" s="327">
        <f t="shared" si="2"/>
        <v>0</v>
      </c>
      <c r="J41" s="1095"/>
      <c r="K41" s="325">
        <f>K42*1.1</f>
        <v>0</v>
      </c>
      <c r="L41" s="332">
        <f t="shared" ref="L41:P44" si="3">IFERROR($K41/($H$20-L$39),0)</f>
        <v>0</v>
      </c>
      <c r="M41" s="332">
        <f t="shared" si="3"/>
        <v>0</v>
      </c>
      <c r="N41" s="332">
        <f t="shared" si="3"/>
        <v>0</v>
      </c>
      <c r="O41" s="332">
        <f t="shared" si="3"/>
        <v>0</v>
      </c>
      <c r="P41" s="333">
        <f t="shared" si="3"/>
        <v>0</v>
      </c>
    </row>
    <row r="42" spans="2:16" ht="34" customHeight="1">
      <c r="B42" s="1095"/>
      <c r="C42" s="328">
        <f>H22</f>
        <v>0</v>
      </c>
      <c r="D42" s="326">
        <f t="shared" si="2"/>
        <v>0</v>
      </c>
      <c r="E42" s="326">
        <f t="shared" si="2"/>
        <v>0</v>
      </c>
      <c r="F42" s="342">
        <f t="shared" si="2"/>
        <v>0</v>
      </c>
      <c r="G42" s="326">
        <f t="shared" si="2"/>
        <v>0</v>
      </c>
      <c r="H42" s="327">
        <f t="shared" si="2"/>
        <v>0</v>
      </c>
      <c r="J42" s="1095"/>
      <c r="K42" s="328">
        <f>H22</f>
        <v>0</v>
      </c>
      <c r="L42" s="332">
        <f t="shared" si="3"/>
        <v>0</v>
      </c>
      <c r="M42" s="332">
        <f t="shared" si="3"/>
        <v>0</v>
      </c>
      <c r="N42" s="343">
        <f t="shared" si="3"/>
        <v>0</v>
      </c>
      <c r="O42" s="332">
        <f t="shared" si="3"/>
        <v>0</v>
      </c>
      <c r="P42" s="333">
        <f t="shared" si="3"/>
        <v>0</v>
      </c>
    </row>
    <row r="43" spans="2:16" ht="34" customHeight="1">
      <c r="B43" s="1095"/>
      <c r="C43" s="325">
        <f>C42*0.9</f>
        <v>0</v>
      </c>
      <c r="D43" s="326">
        <f t="shared" si="2"/>
        <v>0</v>
      </c>
      <c r="E43" s="326">
        <f t="shared" si="2"/>
        <v>0</v>
      </c>
      <c r="F43" s="326">
        <f t="shared" si="2"/>
        <v>0</v>
      </c>
      <c r="G43" s="326">
        <f t="shared" si="2"/>
        <v>0</v>
      </c>
      <c r="H43" s="327">
        <f t="shared" si="2"/>
        <v>0</v>
      </c>
      <c r="J43" s="1095"/>
      <c r="K43" s="325">
        <f>K42*0.9</f>
        <v>0</v>
      </c>
      <c r="L43" s="332">
        <f t="shared" si="3"/>
        <v>0</v>
      </c>
      <c r="M43" s="332">
        <f t="shared" si="3"/>
        <v>0</v>
      </c>
      <c r="N43" s="332">
        <f t="shared" si="3"/>
        <v>0</v>
      </c>
      <c r="O43" s="332">
        <f t="shared" si="3"/>
        <v>0</v>
      </c>
      <c r="P43" s="333">
        <f t="shared" si="3"/>
        <v>0</v>
      </c>
    </row>
    <row r="44" spans="2:16" ht="34" customHeight="1" thickBot="1">
      <c r="B44" s="1096"/>
      <c r="C44" s="329">
        <f>C43*0.9</f>
        <v>0</v>
      </c>
      <c r="D44" s="330">
        <f t="shared" si="2"/>
        <v>0</v>
      </c>
      <c r="E44" s="330">
        <f t="shared" si="2"/>
        <v>0</v>
      </c>
      <c r="F44" s="330">
        <f t="shared" si="2"/>
        <v>0</v>
      </c>
      <c r="G44" s="330">
        <f t="shared" si="2"/>
        <v>0</v>
      </c>
      <c r="H44" s="331">
        <f t="shared" si="2"/>
        <v>0</v>
      </c>
      <c r="J44" s="1096"/>
      <c r="K44" s="329">
        <f>K43*0.9</f>
        <v>0</v>
      </c>
      <c r="L44" s="334">
        <f t="shared" si="3"/>
        <v>0</v>
      </c>
      <c r="M44" s="334">
        <f t="shared" si="3"/>
        <v>0</v>
      </c>
      <c r="N44" s="334">
        <f t="shared" si="3"/>
        <v>0</v>
      </c>
      <c r="O44" s="334">
        <f t="shared" si="3"/>
        <v>0</v>
      </c>
      <c r="P44" s="335">
        <f t="shared" si="3"/>
        <v>0</v>
      </c>
    </row>
    <row r="50" spans="2:16" ht="18">
      <c r="B50" s="1088" t="s">
        <v>676</v>
      </c>
      <c r="C50" s="1088"/>
      <c r="D50" s="1088"/>
      <c r="E50" s="1088"/>
      <c r="F50" s="1088"/>
      <c r="G50" s="1088"/>
      <c r="H50" s="1088"/>
      <c r="I50" s="1088"/>
      <c r="J50" s="1088"/>
      <c r="K50" s="1088"/>
      <c r="L50" s="1088"/>
      <c r="M50" s="1088"/>
      <c r="N50" s="1088"/>
      <c r="O50" s="1088"/>
      <c r="P50" s="1088"/>
    </row>
    <row r="51" spans="2:16" ht="17" thickBot="1"/>
    <row r="52" spans="2:16">
      <c r="F52" s="1092" t="s">
        <v>677</v>
      </c>
      <c r="G52" s="1093"/>
      <c r="H52" s="1094"/>
      <c r="J52" s="1092" t="s">
        <v>41</v>
      </c>
      <c r="K52" s="1093"/>
      <c r="L52" s="1094"/>
    </row>
    <row r="53" spans="2:16">
      <c r="F53" s="251"/>
      <c r="G53" s="61"/>
      <c r="H53" s="261"/>
      <c r="J53" s="251"/>
      <c r="K53" s="61"/>
      <c r="L53" s="261"/>
    </row>
    <row r="54" spans="2:16">
      <c r="F54" s="251" t="s">
        <v>609</v>
      </c>
      <c r="G54" s="61"/>
      <c r="H54" s="261">
        <f>'Ent Budgets'!E75</f>
        <v>0</v>
      </c>
      <c r="J54" s="251" t="s">
        <v>610</v>
      </c>
      <c r="K54" s="61"/>
      <c r="L54" s="264">
        <f>H55*H54</f>
        <v>0</v>
      </c>
    </row>
    <row r="55" spans="2:16">
      <c r="F55" s="251" t="s">
        <v>611</v>
      </c>
      <c r="G55" s="61"/>
      <c r="H55" s="264">
        <f>'Ent Budgets'!D75</f>
        <v>0</v>
      </c>
      <c r="J55" s="251" t="s">
        <v>523</v>
      </c>
      <c r="K55" s="61"/>
      <c r="L55" s="264">
        <f>H54*H59</f>
        <v>0</v>
      </c>
    </row>
    <row r="56" spans="2:16">
      <c r="F56" s="251" t="s">
        <v>612</v>
      </c>
      <c r="G56" s="61"/>
      <c r="H56" s="313">
        <f>'Ent Budgets'!G90</f>
        <v>0</v>
      </c>
      <c r="J56" s="251" t="s">
        <v>613</v>
      </c>
      <c r="K56" s="61"/>
      <c r="L56" s="264">
        <f>L54-L55</f>
        <v>0</v>
      </c>
    </row>
    <row r="57" spans="2:16">
      <c r="F57" s="251" t="s">
        <v>614</v>
      </c>
      <c r="G57" s="61"/>
      <c r="H57" s="314">
        <f>'Ent Budgets'!F106</f>
        <v>0</v>
      </c>
      <c r="J57" s="251" t="s">
        <v>615</v>
      </c>
      <c r="K57" s="61"/>
      <c r="L57" s="315">
        <f>IFERROR(H56+(H57/H54),0)</f>
        <v>0</v>
      </c>
    </row>
    <row r="58" spans="2:16">
      <c r="F58" s="251" t="s">
        <v>616</v>
      </c>
      <c r="G58" s="61"/>
      <c r="H58" s="264">
        <f>IFERROR(H57/H54,0)</f>
        <v>0</v>
      </c>
      <c r="J58" s="251" t="s">
        <v>617</v>
      </c>
      <c r="K58" s="61"/>
      <c r="L58" s="316">
        <f>IFERROR(H57/(H55-H56),0)</f>
        <v>0</v>
      </c>
    </row>
    <row r="59" spans="2:16" ht="17" thickBot="1">
      <c r="F59" s="267" t="s">
        <v>618</v>
      </c>
      <c r="G59" s="286"/>
      <c r="H59" s="269">
        <f>H58+H56</f>
        <v>0</v>
      </c>
      <c r="J59" s="267"/>
      <c r="K59" s="286"/>
      <c r="L59" s="317"/>
    </row>
    <row r="61" spans="2:16" ht="17" thickBot="1"/>
    <row r="62" spans="2:16">
      <c r="B62" s="1092" t="s">
        <v>703</v>
      </c>
      <c r="C62" s="1093"/>
      <c r="D62" s="1093"/>
      <c r="E62" s="1093"/>
      <c r="F62" s="1093"/>
      <c r="G62" s="1093"/>
      <c r="H62" s="1094"/>
      <c r="J62" s="1092" t="s">
        <v>704</v>
      </c>
      <c r="K62" s="1093"/>
      <c r="L62" s="1093"/>
      <c r="M62" s="1093"/>
      <c r="N62" s="1093"/>
      <c r="O62" s="1093"/>
      <c r="P62" s="1094"/>
    </row>
    <row r="63" spans="2:16">
      <c r="B63" s="251"/>
      <c r="C63" s="1081" t="s">
        <v>623</v>
      </c>
      <c r="D63" s="1081"/>
      <c r="E63" s="1081"/>
      <c r="F63" s="1081"/>
      <c r="G63" s="1081"/>
      <c r="H63" s="1097"/>
      <c r="J63" s="251"/>
      <c r="K63" s="1081" t="s">
        <v>624</v>
      </c>
      <c r="L63" s="1081"/>
      <c r="M63" s="1081"/>
      <c r="N63" s="1081"/>
      <c r="O63" s="1081"/>
      <c r="P63" s="1097"/>
    </row>
    <row r="64" spans="2:16">
      <c r="B64" s="251"/>
      <c r="C64" s="61"/>
      <c r="D64" s="263">
        <f>F64*0.8</f>
        <v>0</v>
      </c>
      <c r="E64" s="263">
        <f>F64*0.9</f>
        <v>0</v>
      </c>
      <c r="F64" s="263">
        <f>H59</f>
        <v>0</v>
      </c>
      <c r="G64" s="263">
        <f>F64*1.1</f>
        <v>0</v>
      </c>
      <c r="H64" s="264">
        <f>F64*1.2</f>
        <v>0</v>
      </c>
      <c r="J64" s="251"/>
      <c r="K64" s="61"/>
      <c r="L64" s="263">
        <f>N64*0.8</f>
        <v>0</v>
      </c>
      <c r="M64" s="263">
        <f>N64*0.9</f>
        <v>0</v>
      </c>
      <c r="N64" s="263">
        <f>H56</f>
        <v>0</v>
      </c>
      <c r="O64" s="263">
        <f>N64*1.1</f>
        <v>0</v>
      </c>
      <c r="P64" s="264">
        <f>N64*1.2</f>
        <v>0</v>
      </c>
    </row>
    <row r="65" spans="2:16" ht="40" customHeight="1">
      <c r="B65" s="1095" t="s">
        <v>621</v>
      </c>
      <c r="C65" s="318">
        <f>C66*1.1</f>
        <v>0</v>
      </c>
      <c r="D65" s="319">
        <f t="shared" ref="D65:H67" si="4">$C65*$H$54-D$64*$H$54</f>
        <v>0</v>
      </c>
      <c r="E65" s="319">
        <f t="shared" si="4"/>
        <v>0</v>
      </c>
      <c r="F65" s="319">
        <f t="shared" si="4"/>
        <v>0</v>
      </c>
      <c r="G65" s="319">
        <f t="shared" si="4"/>
        <v>0</v>
      </c>
      <c r="H65" s="320">
        <f t="shared" si="4"/>
        <v>0</v>
      </c>
      <c r="J65" s="1095" t="s">
        <v>621</v>
      </c>
      <c r="K65" s="318">
        <f>K66*1.1</f>
        <v>0</v>
      </c>
      <c r="L65" s="319">
        <f t="shared" ref="L65:P67" si="5">$K65*$H$54-L$64*$H$54-$H$57</f>
        <v>0</v>
      </c>
      <c r="M65" s="319">
        <f t="shared" si="5"/>
        <v>0</v>
      </c>
      <c r="N65" s="319">
        <f t="shared" si="5"/>
        <v>0</v>
      </c>
      <c r="O65" s="319">
        <f t="shared" si="5"/>
        <v>0</v>
      </c>
      <c r="P65" s="320">
        <f t="shared" si="5"/>
        <v>0</v>
      </c>
    </row>
    <row r="66" spans="2:16" ht="40" customHeight="1">
      <c r="B66" s="1095"/>
      <c r="C66" s="318">
        <f>C67*1.1</f>
        <v>0</v>
      </c>
      <c r="D66" s="319">
        <f t="shared" si="4"/>
        <v>0</v>
      </c>
      <c r="E66" s="319">
        <f t="shared" si="4"/>
        <v>0</v>
      </c>
      <c r="F66" s="319">
        <f t="shared" si="4"/>
        <v>0</v>
      </c>
      <c r="G66" s="319">
        <f t="shared" si="4"/>
        <v>0</v>
      </c>
      <c r="H66" s="320">
        <f t="shared" si="4"/>
        <v>0</v>
      </c>
      <c r="J66" s="1095"/>
      <c r="K66" s="318">
        <f>K67*1.1</f>
        <v>0</v>
      </c>
      <c r="L66" s="319">
        <f t="shared" si="5"/>
        <v>0</v>
      </c>
      <c r="M66" s="319">
        <f t="shared" si="5"/>
        <v>0</v>
      </c>
      <c r="N66" s="319">
        <f t="shared" si="5"/>
        <v>0</v>
      </c>
      <c r="O66" s="319">
        <f t="shared" si="5"/>
        <v>0</v>
      </c>
      <c r="P66" s="320">
        <f t="shared" si="5"/>
        <v>0</v>
      </c>
    </row>
    <row r="67" spans="2:16" ht="40" customHeight="1">
      <c r="B67" s="1095"/>
      <c r="C67" s="321">
        <f>H55</f>
        <v>0</v>
      </c>
      <c r="D67" s="319">
        <f t="shared" si="4"/>
        <v>0</v>
      </c>
      <c r="E67" s="319">
        <f t="shared" si="4"/>
        <v>0</v>
      </c>
      <c r="F67" s="340">
        <f>$C67*$H$54-F$64*$H$54</f>
        <v>0</v>
      </c>
      <c r="G67" s="319">
        <f t="shared" si="4"/>
        <v>0</v>
      </c>
      <c r="H67" s="320">
        <f t="shared" si="4"/>
        <v>0</v>
      </c>
      <c r="J67" s="1095"/>
      <c r="K67" s="321">
        <f>H55</f>
        <v>0</v>
      </c>
      <c r="L67" s="319">
        <f t="shared" si="5"/>
        <v>0</v>
      </c>
      <c r="M67" s="319">
        <f t="shared" si="5"/>
        <v>0</v>
      </c>
      <c r="N67" s="340">
        <f>$K67*$H$54-N$64*$H$54-$H$57</f>
        <v>0</v>
      </c>
      <c r="O67" s="319">
        <f t="shared" si="5"/>
        <v>0</v>
      </c>
      <c r="P67" s="320">
        <f t="shared" si="5"/>
        <v>0</v>
      </c>
    </row>
    <row r="68" spans="2:16" ht="40" customHeight="1">
      <c r="B68" s="1095"/>
      <c r="C68" s="318">
        <f>C67*0.9</f>
        <v>0</v>
      </c>
      <c r="D68" s="319">
        <f t="shared" ref="D68:H69" si="6">$C68*$H$54-D$64*$H$54</f>
        <v>0</v>
      </c>
      <c r="E68" s="319">
        <f t="shared" si="6"/>
        <v>0</v>
      </c>
      <c r="F68" s="319">
        <f t="shared" si="6"/>
        <v>0</v>
      </c>
      <c r="G68" s="319">
        <f t="shared" si="6"/>
        <v>0</v>
      </c>
      <c r="H68" s="320">
        <f t="shared" si="6"/>
        <v>0</v>
      </c>
      <c r="J68" s="1095"/>
      <c r="K68" s="318">
        <f>K67*0.9</f>
        <v>0</v>
      </c>
      <c r="L68" s="319">
        <f t="shared" ref="L68:P69" si="7">$K68*$H$54-L$64*$H$54-$H$57</f>
        <v>0</v>
      </c>
      <c r="M68" s="319">
        <f t="shared" si="7"/>
        <v>0</v>
      </c>
      <c r="N68" s="319">
        <f t="shared" si="7"/>
        <v>0</v>
      </c>
      <c r="O68" s="319">
        <f t="shared" si="7"/>
        <v>0</v>
      </c>
      <c r="P68" s="320">
        <f t="shared" si="7"/>
        <v>0</v>
      </c>
    </row>
    <row r="69" spans="2:16" ht="40" customHeight="1" thickBot="1">
      <c r="B69" s="1096"/>
      <c r="C69" s="322">
        <f>C68*0.9</f>
        <v>0</v>
      </c>
      <c r="D69" s="323">
        <f t="shared" si="6"/>
        <v>0</v>
      </c>
      <c r="E69" s="323">
        <f t="shared" si="6"/>
        <v>0</v>
      </c>
      <c r="F69" s="323">
        <f t="shared" si="6"/>
        <v>0</v>
      </c>
      <c r="G69" s="323">
        <f t="shared" si="6"/>
        <v>0</v>
      </c>
      <c r="H69" s="324">
        <f t="shared" si="6"/>
        <v>0</v>
      </c>
      <c r="J69" s="1096"/>
      <c r="K69" s="322">
        <f>K68*0.9</f>
        <v>0</v>
      </c>
      <c r="L69" s="323">
        <f t="shared" si="7"/>
        <v>0</v>
      </c>
      <c r="M69" s="323">
        <f t="shared" si="7"/>
        <v>0</v>
      </c>
      <c r="N69" s="323">
        <f t="shared" si="7"/>
        <v>0</v>
      </c>
      <c r="O69" s="323">
        <f t="shared" si="7"/>
        <v>0</v>
      </c>
      <c r="P69" s="324">
        <f t="shared" si="7"/>
        <v>0</v>
      </c>
    </row>
    <row r="71" spans="2:16" ht="17" thickBot="1"/>
    <row r="72" spans="2:16" ht="37" customHeight="1">
      <c r="B72" s="1098" t="s">
        <v>705</v>
      </c>
      <c r="C72" s="1099"/>
      <c r="D72" s="1099"/>
      <c r="E72" s="1099"/>
      <c r="F72" s="1099"/>
      <c r="G72" s="1099"/>
      <c r="H72" s="1100"/>
      <c r="I72" s="117"/>
      <c r="J72" s="1098" t="s">
        <v>707</v>
      </c>
      <c r="K72" s="1099"/>
      <c r="L72" s="1099"/>
      <c r="M72" s="1099"/>
      <c r="N72" s="1099"/>
      <c r="O72" s="1099"/>
      <c r="P72" s="1100"/>
    </row>
    <row r="73" spans="2:16">
      <c r="B73" s="251"/>
      <c r="C73" s="1081" t="s">
        <v>708</v>
      </c>
      <c r="D73" s="1081" t="s">
        <v>620</v>
      </c>
      <c r="E73" s="1081"/>
      <c r="F73" s="1081"/>
      <c r="G73" s="1081"/>
      <c r="H73" s="1097"/>
      <c r="J73" s="251"/>
      <c r="K73" s="1081" t="s">
        <v>708</v>
      </c>
      <c r="L73" s="1081" t="s">
        <v>620</v>
      </c>
      <c r="M73" s="1081"/>
      <c r="N73" s="1081"/>
      <c r="O73" s="1081"/>
      <c r="P73" s="1097"/>
    </row>
    <row r="74" spans="2:16">
      <c r="B74" s="251"/>
      <c r="C74" s="61"/>
      <c r="D74" s="263">
        <f>F74*0.8</f>
        <v>0</v>
      </c>
      <c r="E74" s="263">
        <f>F74*0.9</f>
        <v>0</v>
      </c>
      <c r="F74" s="263">
        <f>H56</f>
        <v>0</v>
      </c>
      <c r="G74" s="263">
        <f>F74*1.1</f>
        <v>0</v>
      </c>
      <c r="H74" s="264">
        <f>F74*1.2</f>
        <v>0</v>
      </c>
      <c r="J74" s="251"/>
      <c r="K74" s="61"/>
      <c r="L74" s="263">
        <f>N74*0.8</f>
        <v>0</v>
      </c>
      <c r="M74" s="263">
        <f>N74*0.9</f>
        <v>0</v>
      </c>
      <c r="N74" s="263">
        <f>H56</f>
        <v>0</v>
      </c>
      <c r="O74" s="263">
        <f>N74*1.1</f>
        <v>0</v>
      </c>
      <c r="P74" s="264">
        <f>N74*1.2</f>
        <v>0</v>
      </c>
    </row>
    <row r="75" spans="2:16" ht="34" customHeight="1">
      <c r="B75" s="1095" t="s">
        <v>622</v>
      </c>
      <c r="C75" s="325">
        <f>C76*1.1</f>
        <v>0</v>
      </c>
      <c r="D75" s="326">
        <f t="shared" ref="D75:H77" si="8">IFERROR(D$74+$C75/$H$54,0)</f>
        <v>0</v>
      </c>
      <c r="E75" s="326">
        <f t="shared" si="8"/>
        <v>0</v>
      </c>
      <c r="F75" s="326">
        <f t="shared" si="8"/>
        <v>0</v>
      </c>
      <c r="G75" s="326">
        <f t="shared" si="8"/>
        <v>0</v>
      </c>
      <c r="H75" s="327">
        <f t="shared" si="8"/>
        <v>0</v>
      </c>
      <c r="J75" s="1095" t="s">
        <v>622</v>
      </c>
      <c r="K75" s="325">
        <f>K76*1.1</f>
        <v>0</v>
      </c>
      <c r="L75" s="336">
        <f t="shared" ref="L75:P77" si="9">IFERROR($K75/($H$55-L$74),0)</f>
        <v>0</v>
      </c>
      <c r="M75" s="336">
        <f t="shared" si="9"/>
        <v>0</v>
      </c>
      <c r="N75" s="336">
        <f t="shared" si="9"/>
        <v>0</v>
      </c>
      <c r="O75" s="336">
        <f t="shared" si="9"/>
        <v>0</v>
      </c>
      <c r="P75" s="337">
        <f t="shared" si="9"/>
        <v>0</v>
      </c>
    </row>
    <row r="76" spans="2:16" ht="34" customHeight="1">
      <c r="B76" s="1095"/>
      <c r="C76" s="325">
        <f>C77*1.1</f>
        <v>0</v>
      </c>
      <c r="D76" s="326">
        <f t="shared" si="8"/>
        <v>0</v>
      </c>
      <c r="E76" s="326">
        <f t="shared" si="8"/>
        <v>0</v>
      </c>
      <c r="F76" s="326">
        <f t="shared" si="8"/>
        <v>0</v>
      </c>
      <c r="G76" s="326">
        <f t="shared" si="8"/>
        <v>0</v>
      </c>
      <c r="H76" s="327">
        <f t="shared" si="8"/>
        <v>0</v>
      </c>
      <c r="J76" s="1095"/>
      <c r="K76" s="325">
        <f>K77*1.1</f>
        <v>0</v>
      </c>
      <c r="L76" s="336">
        <f t="shared" si="9"/>
        <v>0</v>
      </c>
      <c r="M76" s="336">
        <f t="shared" si="9"/>
        <v>0</v>
      </c>
      <c r="N76" s="336">
        <f t="shared" si="9"/>
        <v>0</v>
      </c>
      <c r="O76" s="336">
        <f t="shared" si="9"/>
        <v>0</v>
      </c>
      <c r="P76" s="337">
        <f t="shared" si="9"/>
        <v>0</v>
      </c>
    </row>
    <row r="77" spans="2:16" ht="34" customHeight="1">
      <c r="B77" s="1095"/>
      <c r="C77" s="328">
        <f>H57</f>
        <v>0</v>
      </c>
      <c r="D77" s="326">
        <f t="shared" si="8"/>
        <v>0</v>
      </c>
      <c r="E77" s="326">
        <f t="shared" si="8"/>
        <v>0</v>
      </c>
      <c r="F77" s="342">
        <f>IFERROR(F$74+$C77/$H$54,0)</f>
        <v>0</v>
      </c>
      <c r="G77" s="326">
        <f t="shared" si="8"/>
        <v>0</v>
      </c>
      <c r="H77" s="327">
        <f t="shared" si="8"/>
        <v>0</v>
      </c>
      <c r="J77" s="1095"/>
      <c r="K77" s="328">
        <f>H57</f>
        <v>0</v>
      </c>
      <c r="L77" s="336">
        <f t="shared" si="9"/>
        <v>0</v>
      </c>
      <c r="M77" s="336">
        <f t="shared" si="9"/>
        <v>0</v>
      </c>
      <c r="N77" s="341">
        <f>IFERROR($K77/($H$55-N$74),0)</f>
        <v>0</v>
      </c>
      <c r="O77" s="336">
        <f t="shared" si="9"/>
        <v>0</v>
      </c>
      <c r="P77" s="337">
        <f t="shared" si="9"/>
        <v>0</v>
      </c>
    </row>
    <row r="78" spans="2:16" ht="34" customHeight="1">
      <c r="B78" s="1095"/>
      <c r="C78" s="325">
        <f>C77*0.9</f>
        <v>0</v>
      </c>
      <c r="D78" s="326">
        <f t="shared" ref="D78:H79" si="10">IFERROR(D$74+$C78/$H$54,0)</f>
        <v>0</v>
      </c>
      <c r="E78" s="326">
        <f t="shared" si="10"/>
        <v>0</v>
      </c>
      <c r="F78" s="326">
        <f t="shared" si="10"/>
        <v>0</v>
      </c>
      <c r="G78" s="326">
        <f t="shared" si="10"/>
        <v>0</v>
      </c>
      <c r="H78" s="327">
        <f t="shared" si="10"/>
        <v>0</v>
      </c>
      <c r="J78" s="1095"/>
      <c r="K78" s="325">
        <f>K77*0.9</f>
        <v>0</v>
      </c>
      <c r="L78" s="336">
        <f t="shared" ref="L78:P79" si="11">IFERROR($K78/($H$55-L$74),0)</f>
        <v>0</v>
      </c>
      <c r="M78" s="336">
        <f t="shared" si="11"/>
        <v>0</v>
      </c>
      <c r="N78" s="336">
        <f t="shared" si="11"/>
        <v>0</v>
      </c>
      <c r="O78" s="336">
        <f t="shared" si="11"/>
        <v>0</v>
      </c>
      <c r="P78" s="337">
        <f t="shared" si="11"/>
        <v>0</v>
      </c>
    </row>
    <row r="79" spans="2:16" ht="34" customHeight="1" thickBot="1">
      <c r="B79" s="1096"/>
      <c r="C79" s="329">
        <f>C78*0.9</f>
        <v>0</v>
      </c>
      <c r="D79" s="330">
        <f t="shared" si="10"/>
        <v>0</v>
      </c>
      <c r="E79" s="330">
        <f t="shared" si="10"/>
        <v>0</v>
      </c>
      <c r="F79" s="330">
        <f t="shared" si="10"/>
        <v>0</v>
      </c>
      <c r="G79" s="330">
        <f t="shared" si="10"/>
        <v>0</v>
      </c>
      <c r="H79" s="331">
        <f t="shared" si="10"/>
        <v>0</v>
      </c>
      <c r="J79" s="1096"/>
      <c r="K79" s="329">
        <f>K78*0.9</f>
        <v>0</v>
      </c>
      <c r="L79" s="338">
        <f t="shared" si="11"/>
        <v>0</v>
      </c>
      <c r="M79" s="338">
        <f t="shared" si="11"/>
        <v>0</v>
      </c>
      <c r="N79" s="338">
        <f t="shared" si="11"/>
        <v>0</v>
      </c>
      <c r="O79" s="338">
        <f t="shared" si="11"/>
        <v>0</v>
      </c>
      <c r="P79" s="339">
        <f t="shared" si="11"/>
        <v>0</v>
      </c>
    </row>
    <row r="85" spans="2:24" ht="18">
      <c r="B85" s="1088" t="s">
        <v>800</v>
      </c>
      <c r="C85" s="1088"/>
      <c r="D85" s="1088"/>
      <c r="E85" s="1088"/>
      <c r="F85" s="1088"/>
      <c r="G85" s="1088"/>
      <c r="H85" s="1088"/>
      <c r="I85" s="1088"/>
      <c r="J85" s="1088"/>
      <c r="K85" s="1088"/>
      <c r="L85" s="1088"/>
      <c r="M85" s="1088"/>
      <c r="N85" s="1088"/>
      <c r="O85" s="1088"/>
      <c r="P85" s="1088"/>
    </row>
    <row r="86" spans="2:24" ht="17" thickBot="1"/>
    <row r="87" spans="2:24">
      <c r="F87" s="1089" t="s">
        <v>791</v>
      </c>
      <c r="G87" s="1090"/>
      <c r="H87" s="1091"/>
      <c r="J87" s="1089" t="s">
        <v>41</v>
      </c>
      <c r="K87" s="1090"/>
      <c r="L87" s="1091"/>
      <c r="V87" s="77" t="s">
        <v>771</v>
      </c>
      <c r="X87" s="388"/>
    </row>
    <row r="88" spans="2:24">
      <c r="F88" s="671"/>
      <c r="G88" s="61"/>
      <c r="H88" s="672"/>
      <c r="J88" s="671"/>
      <c r="K88" s="61"/>
      <c r="L88" s="672"/>
      <c r="T88" s="77" t="s">
        <v>767</v>
      </c>
      <c r="U88" s="925"/>
      <c r="V88" s="77" t="s">
        <v>774</v>
      </c>
      <c r="X88" s="388"/>
    </row>
    <row r="89" spans="2:24">
      <c r="F89" s="671" t="s">
        <v>780</v>
      </c>
      <c r="G89" s="61"/>
      <c r="H89" s="691">
        <f>'Ent Budgets'!E115</f>
        <v>0</v>
      </c>
      <c r="J89" s="671" t="s">
        <v>610</v>
      </c>
      <c r="K89" s="61"/>
      <c r="L89" s="675">
        <f>SUMPRODUCT(H89:H90,H91:H92)</f>
        <v>0</v>
      </c>
      <c r="T89" s="77" t="s">
        <v>775</v>
      </c>
      <c r="U89" s="925"/>
      <c r="V89" s="296">
        <f>H93</f>
        <v>0</v>
      </c>
      <c r="X89" s="388"/>
    </row>
    <row r="90" spans="2:24">
      <c r="F90" s="671" t="s">
        <v>781</v>
      </c>
      <c r="G90" s="61"/>
      <c r="H90" s="691">
        <f>'Ent Budgets'!E116</f>
        <v>0</v>
      </c>
      <c r="J90" s="671" t="s">
        <v>523</v>
      </c>
      <c r="K90" s="61"/>
      <c r="L90" s="675">
        <f>H95+SUMPRODUCT(H93:H94,H89:H90)</f>
        <v>0</v>
      </c>
      <c r="T90" s="77" t="s">
        <v>776</v>
      </c>
      <c r="U90" s="925"/>
      <c r="V90" s="296">
        <f>H94</f>
        <v>0</v>
      </c>
      <c r="X90" s="388"/>
    </row>
    <row r="91" spans="2:24">
      <c r="F91" s="671" t="s">
        <v>782</v>
      </c>
      <c r="G91" s="61"/>
      <c r="H91" s="675">
        <f>'Ent Budgets'!D115</f>
        <v>0</v>
      </c>
      <c r="J91" s="671" t="s">
        <v>613</v>
      </c>
      <c r="K91" s="61"/>
      <c r="L91" s="675">
        <f>L89-L90</f>
        <v>0</v>
      </c>
      <c r="T91" s="77" t="s">
        <v>769</v>
      </c>
      <c r="U91" s="926">
        <f>IFERROR(H89/(H89+H90),0)</f>
        <v>0</v>
      </c>
      <c r="V91" s="296">
        <f>H91-V89</f>
        <v>0</v>
      </c>
      <c r="W91" s="77" t="s">
        <v>798</v>
      </c>
      <c r="X91" s="388"/>
    </row>
    <row r="92" spans="2:24">
      <c r="F92" s="671" t="s">
        <v>783</v>
      </c>
      <c r="G92" s="61"/>
      <c r="H92" s="675">
        <f>'Ent Budgets'!D116</f>
        <v>0</v>
      </c>
      <c r="J92" s="671" t="s">
        <v>786</v>
      </c>
      <c r="K92" s="61"/>
      <c r="L92" s="691">
        <f>IFERROR(V97*U91,0)</f>
        <v>0</v>
      </c>
      <c r="T92" s="77" t="s">
        <v>768</v>
      </c>
      <c r="U92" s="926">
        <f>IFERROR(H90/(H89+H90),0)</f>
        <v>0</v>
      </c>
      <c r="V92" s="296">
        <f>H92-V90</f>
        <v>0</v>
      </c>
      <c r="X92" s="388"/>
    </row>
    <row r="93" spans="2:24" ht="17" thickBot="1">
      <c r="F93" s="671" t="s">
        <v>784</v>
      </c>
      <c r="G93" s="61"/>
      <c r="H93" s="675">
        <f>IFERROR('Ent Budgets'!R129,0)</f>
        <v>0</v>
      </c>
      <c r="J93" s="677" t="s">
        <v>787</v>
      </c>
      <c r="K93" s="689"/>
      <c r="L93" s="692">
        <f>IFERROR(V97*U92,0)</f>
        <v>0</v>
      </c>
      <c r="T93" s="77" t="s">
        <v>770</v>
      </c>
      <c r="V93" s="296">
        <f>H95</f>
        <v>0</v>
      </c>
      <c r="X93" s="388"/>
    </row>
    <row r="94" spans="2:24">
      <c r="F94" s="671" t="s">
        <v>785</v>
      </c>
      <c r="G94" s="61"/>
      <c r="H94" s="675">
        <f>IFERROR('Ent Budgets'!R130,0)</f>
        <v>0</v>
      </c>
      <c r="R94" s="388"/>
    </row>
    <row r="95" spans="2:24" ht="17" thickBot="1">
      <c r="F95" s="677" t="s">
        <v>614</v>
      </c>
      <c r="G95" s="689"/>
      <c r="H95" s="690">
        <f>'Ent Budgets'!F146</f>
        <v>0</v>
      </c>
      <c r="R95" s="388"/>
    </row>
    <row r="96" spans="2:24">
      <c r="D96" s="83"/>
      <c r="T96" s="77" t="s">
        <v>772</v>
      </c>
      <c r="V96" s="296">
        <f>SUMPRODUCT(U91:U92,V91:V92)</f>
        <v>0</v>
      </c>
    </row>
    <row r="97" spans="2:22" ht="17" thickBot="1">
      <c r="T97" s="77" t="s">
        <v>773</v>
      </c>
      <c r="V97" s="296">
        <f>IFERROR(V93/V96,0)</f>
        <v>0</v>
      </c>
    </row>
    <row r="98" spans="2:22">
      <c r="B98" s="1089" t="s">
        <v>788</v>
      </c>
      <c r="C98" s="1090"/>
      <c r="D98" s="1090"/>
      <c r="E98" s="1090"/>
      <c r="F98" s="1090"/>
      <c r="G98" s="1090"/>
      <c r="H98" s="1091"/>
      <c r="J98" s="1089" t="s">
        <v>792</v>
      </c>
      <c r="K98" s="1090"/>
      <c r="L98" s="1090"/>
      <c r="M98" s="1090"/>
      <c r="N98" s="1090"/>
      <c r="O98" s="1090"/>
      <c r="P98" s="1091"/>
    </row>
    <row r="99" spans="2:22">
      <c r="B99" s="671"/>
      <c r="C99" s="1081" t="s">
        <v>789</v>
      </c>
      <c r="D99" s="1081"/>
      <c r="E99" s="1081"/>
      <c r="F99" s="1081"/>
      <c r="G99" s="1081"/>
      <c r="H99" s="1082"/>
      <c r="J99" s="671"/>
      <c r="K99" s="1081" t="s">
        <v>793</v>
      </c>
      <c r="L99" s="1081"/>
      <c r="M99" s="1081"/>
      <c r="N99" s="1081"/>
      <c r="O99" s="1081"/>
      <c r="P99" s="1082"/>
    </row>
    <row r="100" spans="2:22">
      <c r="B100" s="671"/>
      <c r="C100" s="304"/>
      <c r="D100" s="682">
        <f>F100*0.8</f>
        <v>0</v>
      </c>
      <c r="E100" s="682">
        <f>F100*0.9</f>
        <v>0</v>
      </c>
      <c r="F100" s="682">
        <f>H94</f>
        <v>0</v>
      </c>
      <c r="G100" s="682">
        <f>F100*1.1</f>
        <v>0</v>
      </c>
      <c r="H100" s="683">
        <f>F100*1.2</f>
        <v>0</v>
      </c>
      <c r="J100" s="671"/>
      <c r="K100" s="61"/>
      <c r="L100" s="263">
        <f>N100*0.8</f>
        <v>0</v>
      </c>
      <c r="M100" s="263">
        <f>N100*0.9</f>
        <v>0</v>
      </c>
      <c r="N100" s="263">
        <f>H92</f>
        <v>0</v>
      </c>
      <c r="O100" s="263">
        <f>N100*1.1</f>
        <v>0</v>
      </c>
      <c r="P100" s="675">
        <f>N100*1.2</f>
        <v>0</v>
      </c>
    </row>
    <row r="101" spans="2:22" ht="40" customHeight="1">
      <c r="B101" s="1083" t="s">
        <v>790</v>
      </c>
      <c r="C101" s="681">
        <f>C102*1.1</f>
        <v>0</v>
      </c>
      <c r="D101" s="319">
        <f t="shared" ref="D101:H105" si="12">$L$89-$H$95-D$100*$H$90-$C101*$H$89</f>
        <v>0</v>
      </c>
      <c r="E101" s="319">
        <f t="shared" si="12"/>
        <v>0</v>
      </c>
      <c r="F101" s="319">
        <f t="shared" si="12"/>
        <v>0</v>
      </c>
      <c r="G101" s="319">
        <f t="shared" si="12"/>
        <v>0</v>
      </c>
      <c r="H101" s="684">
        <f>$L$89-$H$95-H$100*$H$90-$C101*$H$89</f>
        <v>0</v>
      </c>
      <c r="J101" s="1083" t="s">
        <v>794</v>
      </c>
      <c r="K101" s="318">
        <f>K102*1.1</f>
        <v>0</v>
      </c>
      <c r="L101" s="319">
        <f t="shared" ref="L101:N105" si="13">L$100*$H$90+$K101*$H$89-$L$90</f>
        <v>0</v>
      </c>
      <c r="M101" s="319">
        <f t="shared" si="13"/>
        <v>0</v>
      </c>
      <c r="N101" s="319">
        <f t="shared" si="13"/>
        <v>0</v>
      </c>
      <c r="O101" s="319">
        <f t="shared" ref="O101:P105" si="14">O$100*$H$90+$K101*$H$89-$L$90</f>
        <v>0</v>
      </c>
      <c r="P101" s="684">
        <f t="shared" si="14"/>
        <v>0</v>
      </c>
    </row>
    <row r="102" spans="2:22" ht="40" customHeight="1">
      <c r="B102" s="1083"/>
      <c r="C102" s="681">
        <f>C103*1.1</f>
        <v>0</v>
      </c>
      <c r="D102" s="319">
        <f t="shared" si="12"/>
        <v>0</v>
      </c>
      <c r="E102" s="319">
        <f t="shared" si="12"/>
        <v>0</v>
      </c>
      <c r="F102" s="319">
        <f t="shared" si="12"/>
        <v>0</v>
      </c>
      <c r="G102" s="319">
        <f t="shared" si="12"/>
        <v>0</v>
      </c>
      <c r="H102" s="684">
        <f>$L$89-$H$95-H$100*$H$90-$C102*$H$89</f>
        <v>0</v>
      </c>
      <c r="J102" s="1083"/>
      <c r="K102" s="318">
        <f>K103*1.1</f>
        <v>0</v>
      </c>
      <c r="L102" s="319">
        <f t="shared" si="13"/>
        <v>0</v>
      </c>
      <c r="M102" s="319">
        <f t="shared" si="13"/>
        <v>0</v>
      </c>
      <c r="N102" s="319">
        <f t="shared" si="13"/>
        <v>0</v>
      </c>
      <c r="O102" s="319">
        <f t="shared" si="14"/>
        <v>0</v>
      </c>
      <c r="P102" s="684">
        <f t="shared" si="14"/>
        <v>0</v>
      </c>
    </row>
    <row r="103" spans="2:22" ht="40" customHeight="1">
      <c r="B103" s="1083"/>
      <c r="C103" s="685">
        <f>H93</f>
        <v>0</v>
      </c>
      <c r="D103" s="319">
        <f t="shared" si="12"/>
        <v>0</v>
      </c>
      <c r="E103" s="319">
        <f t="shared" si="12"/>
        <v>0</v>
      </c>
      <c r="F103" s="340">
        <f>$L$89-$H$95-F$100*$H$90-$C103*$H$89</f>
        <v>0</v>
      </c>
      <c r="G103" s="319">
        <f>$L$89-$H$95-G$100*$H$90-$C103*$H$89</f>
        <v>0</v>
      </c>
      <c r="H103" s="684">
        <f>$L$89-$H$95-H$100*$H$90-$C103*$H$89</f>
        <v>0</v>
      </c>
      <c r="J103" s="1083"/>
      <c r="K103" s="321">
        <f>H91</f>
        <v>0</v>
      </c>
      <c r="L103" s="319">
        <f t="shared" si="13"/>
        <v>0</v>
      </c>
      <c r="M103" s="319">
        <f t="shared" si="13"/>
        <v>0</v>
      </c>
      <c r="N103" s="340">
        <f>N$100*$H$90+$K103*$H$89-$L$90</f>
        <v>0</v>
      </c>
      <c r="O103" s="319">
        <f t="shared" si="14"/>
        <v>0</v>
      </c>
      <c r="P103" s="684">
        <f t="shared" si="14"/>
        <v>0</v>
      </c>
    </row>
    <row r="104" spans="2:22" ht="40" customHeight="1">
      <c r="B104" s="1083"/>
      <c r="C104" s="681">
        <f>C103*0.9</f>
        <v>0</v>
      </c>
      <c r="D104" s="319">
        <f t="shared" si="12"/>
        <v>0</v>
      </c>
      <c r="E104" s="319">
        <f t="shared" si="12"/>
        <v>0</v>
      </c>
      <c r="F104" s="319">
        <f t="shared" si="12"/>
        <v>0</v>
      </c>
      <c r="G104" s="319">
        <f t="shared" si="12"/>
        <v>0</v>
      </c>
      <c r="H104" s="684">
        <f t="shared" si="12"/>
        <v>0</v>
      </c>
      <c r="J104" s="1083"/>
      <c r="K104" s="318">
        <f>K103*0.9</f>
        <v>0</v>
      </c>
      <c r="L104" s="319">
        <f t="shared" si="13"/>
        <v>0</v>
      </c>
      <c r="M104" s="319">
        <f t="shared" si="13"/>
        <v>0</v>
      </c>
      <c r="N104" s="319">
        <f t="shared" si="13"/>
        <v>0</v>
      </c>
      <c r="O104" s="319">
        <f t="shared" si="14"/>
        <v>0</v>
      </c>
      <c r="P104" s="684">
        <f t="shared" si="14"/>
        <v>0</v>
      </c>
    </row>
    <row r="105" spans="2:22" ht="40" customHeight="1" thickBot="1">
      <c r="B105" s="1084"/>
      <c r="C105" s="686">
        <f>C104*0.9</f>
        <v>0</v>
      </c>
      <c r="D105" s="687">
        <f t="shared" si="12"/>
        <v>0</v>
      </c>
      <c r="E105" s="687">
        <f t="shared" si="12"/>
        <v>0</v>
      </c>
      <c r="F105" s="687">
        <f t="shared" si="12"/>
        <v>0</v>
      </c>
      <c r="G105" s="687">
        <f t="shared" si="12"/>
        <v>0</v>
      </c>
      <c r="H105" s="688">
        <f t="shared" si="12"/>
        <v>0</v>
      </c>
      <c r="J105" s="1084"/>
      <c r="K105" s="693">
        <f>K104*0.9</f>
        <v>0</v>
      </c>
      <c r="L105" s="687">
        <f t="shared" si="13"/>
        <v>0</v>
      </c>
      <c r="M105" s="687">
        <f t="shared" si="13"/>
        <v>0</v>
      </c>
      <c r="N105" s="687">
        <f t="shared" si="13"/>
        <v>0</v>
      </c>
      <c r="O105" s="687">
        <f t="shared" si="14"/>
        <v>0</v>
      </c>
      <c r="P105" s="688">
        <f t="shared" si="14"/>
        <v>0</v>
      </c>
    </row>
    <row r="107" spans="2:22" ht="17" thickBot="1"/>
    <row r="108" spans="2:22" ht="37" customHeight="1">
      <c r="B108" s="1085" t="s">
        <v>795</v>
      </c>
      <c r="C108" s="1086"/>
      <c r="D108" s="1086"/>
      <c r="E108" s="1086"/>
      <c r="F108" s="1086"/>
      <c r="G108" s="1086"/>
      <c r="H108" s="1087"/>
      <c r="I108" s="117"/>
      <c r="J108" s="1085" t="s">
        <v>799</v>
      </c>
      <c r="K108" s="1086"/>
      <c r="L108" s="1086"/>
      <c r="M108" s="1086"/>
      <c r="N108" s="1086"/>
      <c r="O108" s="1086"/>
      <c r="P108" s="1087"/>
    </row>
    <row r="109" spans="2:22">
      <c r="B109" s="671"/>
      <c r="C109" s="1081" t="s">
        <v>796</v>
      </c>
      <c r="D109" s="1081" t="s">
        <v>620</v>
      </c>
      <c r="E109" s="1081"/>
      <c r="F109" s="1081"/>
      <c r="G109" s="1081"/>
      <c r="H109" s="1082"/>
      <c r="J109" s="671"/>
      <c r="K109" s="1081" t="s">
        <v>797</v>
      </c>
      <c r="L109" s="1081" t="s">
        <v>620</v>
      </c>
      <c r="M109" s="1081"/>
      <c r="N109" s="1081"/>
      <c r="O109" s="1081"/>
      <c r="P109" s="1082"/>
    </row>
    <row r="110" spans="2:22">
      <c r="B110" s="671"/>
      <c r="C110" s="61"/>
      <c r="D110" s="682">
        <f>F110*0.8</f>
        <v>0</v>
      </c>
      <c r="E110" s="682">
        <f>F110*0.9</f>
        <v>0</v>
      </c>
      <c r="F110" s="682">
        <f>H93</f>
        <v>0</v>
      </c>
      <c r="G110" s="682">
        <f>F110*1.1</f>
        <v>0</v>
      </c>
      <c r="H110" s="683">
        <f>F110*1.2</f>
        <v>0</v>
      </c>
      <c r="J110" s="671"/>
      <c r="K110" s="61"/>
      <c r="L110" s="263">
        <f>N110*0.8</f>
        <v>0</v>
      </c>
      <c r="M110" s="263">
        <f>N110*0.9</f>
        <v>0</v>
      </c>
      <c r="N110" s="263">
        <f>H94</f>
        <v>0</v>
      </c>
      <c r="O110" s="263">
        <f>N110*1.1</f>
        <v>0</v>
      </c>
      <c r="P110" s="675">
        <f>N110*1.2</f>
        <v>0</v>
      </c>
    </row>
    <row r="111" spans="2:22" ht="34" customHeight="1">
      <c r="B111" s="1083" t="s">
        <v>622</v>
      </c>
      <c r="C111" s="325">
        <f>C112*1.1</f>
        <v>0</v>
      </c>
      <c r="D111" s="332">
        <f t="shared" ref="D111:H115" si="15">IFERROR(($C111/($U$91*($H$91-D$110)+$U$92*$V$92))*$U$91,0)</f>
        <v>0</v>
      </c>
      <c r="E111" s="332">
        <f t="shared" si="15"/>
        <v>0</v>
      </c>
      <c r="F111" s="332">
        <f t="shared" si="15"/>
        <v>0</v>
      </c>
      <c r="G111" s="332">
        <f t="shared" si="15"/>
        <v>0</v>
      </c>
      <c r="H111" s="695">
        <f t="shared" si="15"/>
        <v>0</v>
      </c>
      <c r="J111" s="1083" t="s">
        <v>622</v>
      </c>
      <c r="K111" s="325">
        <f>K112*1.1</f>
        <v>0</v>
      </c>
      <c r="L111" s="332">
        <f t="shared" ref="L111:P115" si="16">IFERROR(($K111/($U$92*($H$92-L$110)+$U$91*$V$91))*$U$92,0)</f>
        <v>0</v>
      </c>
      <c r="M111" s="332">
        <f t="shared" si="16"/>
        <v>0</v>
      </c>
      <c r="N111" s="332">
        <f t="shared" si="16"/>
        <v>0</v>
      </c>
      <c r="O111" s="332">
        <f t="shared" si="16"/>
        <v>0</v>
      </c>
      <c r="P111" s="695">
        <f t="shared" si="16"/>
        <v>0</v>
      </c>
    </row>
    <row r="112" spans="2:22" ht="34" customHeight="1">
      <c r="B112" s="1083"/>
      <c r="C112" s="325">
        <f>C113*1.1</f>
        <v>0</v>
      </c>
      <c r="D112" s="332">
        <f t="shared" si="15"/>
        <v>0</v>
      </c>
      <c r="E112" s="332">
        <f t="shared" si="15"/>
        <v>0</v>
      </c>
      <c r="F112" s="332">
        <f t="shared" si="15"/>
        <v>0</v>
      </c>
      <c r="G112" s="332">
        <f t="shared" si="15"/>
        <v>0</v>
      </c>
      <c r="H112" s="695">
        <f t="shared" si="15"/>
        <v>0</v>
      </c>
      <c r="J112" s="1083"/>
      <c r="K112" s="325">
        <f>K113*1.1</f>
        <v>0</v>
      </c>
      <c r="L112" s="332">
        <f t="shared" si="16"/>
        <v>0</v>
      </c>
      <c r="M112" s="332">
        <f t="shared" si="16"/>
        <v>0</v>
      </c>
      <c r="N112" s="332">
        <f t="shared" si="16"/>
        <v>0</v>
      </c>
      <c r="O112" s="332">
        <f t="shared" si="16"/>
        <v>0</v>
      </c>
      <c r="P112" s="695">
        <f t="shared" si="16"/>
        <v>0</v>
      </c>
    </row>
    <row r="113" spans="2:16" ht="34" customHeight="1">
      <c r="B113" s="1083"/>
      <c r="C113" s="328">
        <f>H95</f>
        <v>0</v>
      </c>
      <c r="D113" s="332">
        <f t="shared" si="15"/>
        <v>0</v>
      </c>
      <c r="E113" s="332">
        <f t="shared" si="15"/>
        <v>0</v>
      </c>
      <c r="F113" s="343">
        <f t="shared" si="15"/>
        <v>0</v>
      </c>
      <c r="G113" s="332">
        <f t="shared" si="15"/>
        <v>0</v>
      </c>
      <c r="H113" s="695">
        <f t="shared" si="15"/>
        <v>0</v>
      </c>
      <c r="J113" s="1083"/>
      <c r="K113" s="328">
        <f>H95</f>
        <v>0</v>
      </c>
      <c r="L113" s="332">
        <f t="shared" si="16"/>
        <v>0</v>
      </c>
      <c r="M113" s="332">
        <f t="shared" si="16"/>
        <v>0</v>
      </c>
      <c r="N113" s="343">
        <f t="shared" si="16"/>
        <v>0</v>
      </c>
      <c r="O113" s="332">
        <f t="shared" si="16"/>
        <v>0</v>
      </c>
      <c r="P113" s="695">
        <f t="shared" si="16"/>
        <v>0</v>
      </c>
    </row>
    <row r="114" spans="2:16" ht="34" customHeight="1">
      <c r="B114" s="1083"/>
      <c r="C114" s="325">
        <f>C113*0.9</f>
        <v>0</v>
      </c>
      <c r="D114" s="332">
        <f t="shared" si="15"/>
        <v>0</v>
      </c>
      <c r="E114" s="332">
        <f t="shared" si="15"/>
        <v>0</v>
      </c>
      <c r="F114" s="332">
        <f t="shared" si="15"/>
        <v>0</v>
      </c>
      <c r="G114" s="332">
        <f t="shared" si="15"/>
        <v>0</v>
      </c>
      <c r="H114" s="695">
        <f t="shared" si="15"/>
        <v>0</v>
      </c>
      <c r="J114" s="1083"/>
      <c r="K114" s="325">
        <f>K113*0.9</f>
        <v>0</v>
      </c>
      <c r="L114" s="332">
        <f t="shared" si="16"/>
        <v>0</v>
      </c>
      <c r="M114" s="332">
        <f t="shared" si="16"/>
        <v>0</v>
      </c>
      <c r="N114" s="332">
        <f t="shared" si="16"/>
        <v>0</v>
      </c>
      <c r="O114" s="332">
        <f t="shared" si="16"/>
        <v>0</v>
      </c>
      <c r="P114" s="695">
        <f t="shared" si="16"/>
        <v>0</v>
      </c>
    </row>
    <row r="115" spans="2:16" ht="34" customHeight="1" thickBot="1">
      <c r="B115" s="1084"/>
      <c r="C115" s="694">
        <f>C114*0.9</f>
        <v>0</v>
      </c>
      <c r="D115" s="696">
        <f t="shared" si="15"/>
        <v>0</v>
      </c>
      <c r="E115" s="696">
        <f t="shared" si="15"/>
        <v>0</v>
      </c>
      <c r="F115" s="696">
        <f t="shared" si="15"/>
        <v>0</v>
      </c>
      <c r="G115" s="696">
        <f t="shared" si="15"/>
        <v>0</v>
      </c>
      <c r="H115" s="697">
        <f t="shared" si="15"/>
        <v>0</v>
      </c>
      <c r="J115" s="1084"/>
      <c r="K115" s="694">
        <f>K114*0.9</f>
        <v>0</v>
      </c>
      <c r="L115" s="696">
        <f t="shared" si="16"/>
        <v>0</v>
      </c>
      <c r="M115" s="696">
        <f t="shared" si="16"/>
        <v>0</v>
      </c>
      <c r="N115" s="696">
        <f t="shared" si="16"/>
        <v>0</v>
      </c>
      <c r="O115" s="696">
        <f t="shared" si="16"/>
        <v>0</v>
      </c>
      <c r="P115" s="697">
        <f t="shared" si="16"/>
        <v>0</v>
      </c>
    </row>
    <row r="117" spans="2:16">
      <c r="F117" s="296"/>
      <c r="L117" s="698"/>
      <c r="M117" s="698"/>
      <c r="N117" s="699"/>
    </row>
    <row r="118" spans="2:16">
      <c r="F118" s="296"/>
      <c r="L118" s="698"/>
      <c r="M118" s="698"/>
      <c r="N118" s="699"/>
    </row>
    <row r="119" spans="2:16">
      <c r="F119" s="296"/>
      <c r="L119" s="698"/>
      <c r="M119" s="698"/>
      <c r="N119" s="699"/>
    </row>
    <row r="120" spans="2:16">
      <c r="F120" s="296"/>
      <c r="L120" s="698"/>
      <c r="M120" s="698"/>
      <c r="N120" s="700"/>
    </row>
    <row r="121" spans="2:16">
      <c r="F121" s="296"/>
      <c r="L121" s="698"/>
      <c r="M121" s="698"/>
      <c r="N121" s="700"/>
    </row>
    <row r="122" spans="2:16">
      <c r="L122" s="698"/>
      <c r="M122" s="698"/>
      <c r="N122" s="698"/>
    </row>
  </sheetData>
  <sheetProtection algorithmName="SHA-512" hashValue="Q5XPnVcjyqUcAWkSBfn+yC4BLxMO0q1KtvOW4u0vB5NCXrcLf9zlxllckz78Xfmz9F8nMMQE8P70MViv4tU2HA==" saltValue="dzoliaHLZY/9ZTzFxcU06w==" spinCount="100000" sheet="1" formatCells="0" formatColumns="0" formatRows="0"/>
  <mergeCells count="45">
    <mergeCell ref="B72:H72"/>
    <mergeCell ref="J72:P72"/>
    <mergeCell ref="B75:B79"/>
    <mergeCell ref="J75:J79"/>
    <mergeCell ref="C73:H73"/>
    <mergeCell ref="K73:P73"/>
    <mergeCell ref="B15:P15"/>
    <mergeCell ref="J17:L17"/>
    <mergeCell ref="B50:P50"/>
    <mergeCell ref="J30:J34"/>
    <mergeCell ref="B37:H37"/>
    <mergeCell ref="B40:B44"/>
    <mergeCell ref="J37:P37"/>
    <mergeCell ref="J40:J44"/>
    <mergeCell ref="C38:H38"/>
    <mergeCell ref="K38:P38"/>
    <mergeCell ref="B62:H62"/>
    <mergeCell ref="J62:P62"/>
    <mergeCell ref="C63:H63"/>
    <mergeCell ref="K63:P63"/>
    <mergeCell ref="B65:B69"/>
    <mergeCell ref="J65:J69"/>
    <mergeCell ref="F52:H52"/>
    <mergeCell ref="J52:L52"/>
    <mergeCell ref="F17:H17"/>
    <mergeCell ref="B27:H27"/>
    <mergeCell ref="B30:B34"/>
    <mergeCell ref="J27:P27"/>
    <mergeCell ref="K28:P28"/>
    <mergeCell ref="C28:H28"/>
    <mergeCell ref="B85:P85"/>
    <mergeCell ref="F87:H87"/>
    <mergeCell ref="J87:L87"/>
    <mergeCell ref="B98:H98"/>
    <mergeCell ref="J98:P98"/>
    <mergeCell ref="C109:H109"/>
    <mergeCell ref="K109:P109"/>
    <mergeCell ref="B111:B115"/>
    <mergeCell ref="J111:J115"/>
    <mergeCell ref="C99:H99"/>
    <mergeCell ref="K99:P99"/>
    <mergeCell ref="B101:B105"/>
    <mergeCell ref="J101:J105"/>
    <mergeCell ref="B108:H108"/>
    <mergeCell ref="J108:P108"/>
  </mergeCells>
  <pageMargins left="0.7" right="0.7" top="0.75" bottom="0.75" header="0.3" footer="0.3"/>
  <pageSetup orientation="portrait" horizontalDpi="0" verticalDpi="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E94A-FF5F-1847-9636-BBB1A1C530D1}">
  <sheetPr>
    <tabColor theme="3"/>
    <pageSetUpPr fitToPage="1"/>
  </sheetPr>
  <dimension ref="A22:P73"/>
  <sheetViews>
    <sheetView topLeftCell="A7" workbookViewId="0">
      <selection activeCell="M34" sqref="M34"/>
    </sheetView>
  </sheetViews>
  <sheetFormatPr baseColWidth="10" defaultColWidth="7.6640625" defaultRowHeight="14"/>
  <cols>
    <col min="1" max="1" width="7.33203125" style="344" customWidth="1"/>
    <col min="2" max="2" width="70.33203125" style="344" customWidth="1"/>
    <col min="3" max="3" width="12.1640625" style="344" customWidth="1"/>
    <col min="4" max="4" width="11.33203125" style="344" customWidth="1"/>
    <col min="5" max="5" width="11.6640625" style="344" customWidth="1"/>
    <col min="6" max="6" width="10.1640625" style="344" customWidth="1"/>
    <col min="7" max="14" width="10.5" style="344" customWidth="1"/>
    <col min="15" max="16384" width="7.6640625" style="344"/>
  </cols>
  <sheetData>
    <row r="22" spans="1:16">
      <c r="A22" s="603"/>
      <c r="B22" s="603"/>
      <c r="C22" s="603"/>
      <c r="D22" s="603"/>
      <c r="E22" s="603"/>
      <c r="F22" s="603"/>
      <c r="G22" s="603"/>
      <c r="H22" s="603"/>
      <c r="I22" s="603"/>
      <c r="J22" s="603"/>
      <c r="K22" s="603"/>
      <c r="L22" s="603"/>
      <c r="M22" s="603"/>
      <c r="N22" s="603"/>
      <c r="O22" s="603"/>
      <c r="P22" s="603"/>
    </row>
    <row r="23" spans="1:16">
      <c r="A23" s="603"/>
      <c r="B23" s="603"/>
      <c r="C23" s="603"/>
      <c r="D23" s="603"/>
      <c r="E23" s="603"/>
      <c r="F23" s="603"/>
      <c r="G23" s="603"/>
      <c r="H23" s="603"/>
      <c r="I23" s="603"/>
      <c r="J23" s="603"/>
      <c r="K23" s="603"/>
      <c r="L23" s="603"/>
      <c r="M23" s="603"/>
      <c r="N23" s="603"/>
      <c r="O23" s="603"/>
      <c r="P23" s="603"/>
    </row>
    <row r="24" spans="1:16" ht="30">
      <c r="A24" s="603"/>
      <c r="B24" s="1073" t="s">
        <v>642</v>
      </c>
      <c r="C24" s="1073"/>
      <c r="D24" s="1073"/>
      <c r="E24" s="1073"/>
      <c r="F24" s="1073"/>
      <c r="G24" s="1073"/>
      <c r="H24" s="1073"/>
      <c r="I24" s="1073"/>
      <c r="J24" s="1073"/>
      <c r="K24" s="1073"/>
      <c r="L24" s="1073"/>
      <c r="M24" s="1073"/>
      <c r="N24" s="1073"/>
      <c r="O24" s="1073"/>
      <c r="P24" s="603"/>
    </row>
    <row r="25" spans="1:16" ht="30">
      <c r="A25" s="603"/>
      <c r="B25" s="601"/>
      <c r="C25" s="601"/>
      <c r="D25" s="601"/>
      <c r="E25" s="601"/>
      <c r="F25" s="601"/>
      <c r="G25" s="601"/>
      <c r="H25" s="601"/>
      <c r="I25" s="601"/>
      <c r="J25" s="601"/>
      <c r="K25" s="601"/>
      <c r="L25" s="601"/>
      <c r="M25" s="601"/>
      <c r="N25" s="601"/>
      <c r="O25" s="601"/>
      <c r="P25" s="603"/>
    </row>
    <row r="26" spans="1:16" ht="30">
      <c r="A26" s="603"/>
      <c r="B26" s="1074">
        <f>'1. Business model'!F25</f>
        <v>0</v>
      </c>
      <c r="C26" s="1074"/>
      <c r="D26" s="1074"/>
      <c r="E26" s="1074"/>
      <c r="F26" s="1074"/>
      <c r="G26" s="1074"/>
      <c r="H26" s="1074"/>
      <c r="I26" s="1074"/>
      <c r="J26" s="1074"/>
      <c r="K26" s="1074"/>
      <c r="L26" s="1074"/>
      <c r="M26" s="1074"/>
      <c r="N26" s="1074"/>
      <c r="O26" s="1074"/>
      <c r="P26" s="603"/>
    </row>
    <row r="27" spans="1:16" ht="15" thickBot="1">
      <c r="A27" s="603"/>
      <c r="B27" s="603"/>
      <c r="C27" s="603"/>
      <c r="D27" s="603"/>
      <c r="E27" s="603"/>
      <c r="F27" s="603"/>
      <c r="G27" s="603"/>
      <c r="H27" s="603"/>
      <c r="I27" s="603"/>
      <c r="J27" s="603"/>
      <c r="K27" s="603"/>
      <c r="L27" s="603"/>
      <c r="M27" s="603"/>
      <c r="N27" s="603"/>
      <c r="O27" s="603"/>
      <c r="P27" s="603"/>
    </row>
    <row r="28" spans="1:16" ht="12" customHeight="1">
      <c r="A28" s="603"/>
      <c r="B28" s="637"/>
      <c r="C28" s="638"/>
      <c r="D28" s="848"/>
      <c r="E28" s="848"/>
      <c r="F28" s="638"/>
      <c r="G28" s="638"/>
      <c r="H28" s="638"/>
      <c r="I28" s="638"/>
      <c r="J28" s="638"/>
      <c r="K28" s="638"/>
      <c r="L28" s="638"/>
      <c r="M28" s="638"/>
      <c r="N28" s="638"/>
      <c r="O28" s="639"/>
      <c r="P28" s="603"/>
    </row>
    <row r="29" spans="1:16" s="345" customFormat="1" ht="29" customHeight="1">
      <c r="A29" s="611"/>
      <c r="B29" s="640"/>
      <c r="C29" s="1101" t="s">
        <v>313</v>
      </c>
      <c r="D29" s="1101"/>
      <c r="E29" s="1101"/>
      <c r="F29" s="1101"/>
      <c r="G29" s="1102" t="s">
        <v>314</v>
      </c>
      <c r="H29" s="1102"/>
      <c r="I29" s="1102"/>
      <c r="J29" s="1102"/>
      <c r="K29" s="1102" t="s">
        <v>315</v>
      </c>
      <c r="L29" s="1102"/>
      <c r="M29" s="1102"/>
      <c r="N29" s="1102"/>
      <c r="O29" s="641"/>
      <c r="P29" s="611"/>
    </row>
    <row r="30" spans="1:16" ht="23" customHeight="1">
      <c r="A30" s="603"/>
      <c r="B30" s="642"/>
      <c r="C30" s="351" t="s">
        <v>25</v>
      </c>
      <c r="D30" s="351" t="s">
        <v>26</v>
      </c>
      <c r="E30" s="351" t="s">
        <v>27</v>
      </c>
      <c r="F30" s="351" t="s">
        <v>28</v>
      </c>
      <c r="G30" s="351" t="s">
        <v>25</v>
      </c>
      <c r="H30" s="351" t="s">
        <v>26</v>
      </c>
      <c r="I30" s="351" t="s">
        <v>27</v>
      </c>
      <c r="J30" s="351" t="s">
        <v>28</v>
      </c>
      <c r="K30" s="351" t="s">
        <v>25</v>
      </c>
      <c r="L30" s="351" t="s">
        <v>26</v>
      </c>
      <c r="M30" s="351" t="s">
        <v>27</v>
      </c>
      <c r="N30" s="351" t="s">
        <v>28</v>
      </c>
      <c r="O30" s="643"/>
      <c r="P30" s="603"/>
    </row>
    <row r="31" spans="1:16" ht="23" customHeight="1">
      <c r="A31" s="603"/>
      <c r="B31" s="644" t="s">
        <v>610</v>
      </c>
      <c r="C31" s="350"/>
      <c r="D31" s="350"/>
      <c r="E31" s="350"/>
      <c r="F31" s="350"/>
      <c r="G31" s="350"/>
      <c r="H31" s="350"/>
      <c r="I31" s="350"/>
      <c r="J31" s="350"/>
      <c r="K31" s="350"/>
      <c r="L31" s="350"/>
      <c r="M31" s="350"/>
      <c r="N31" s="350"/>
      <c r="O31" s="643"/>
      <c r="P31" s="603"/>
    </row>
    <row r="32" spans="1:16" ht="23" customHeight="1">
      <c r="A32" s="603"/>
      <c r="B32" s="645" t="s">
        <v>643</v>
      </c>
      <c r="C32" s="646"/>
      <c r="D32" s="647">
        <f>'1. Business model'!E101*'2(a). Start up nursery '!H34</f>
        <v>0</v>
      </c>
      <c r="E32" s="350"/>
      <c r="F32" s="647" t="s">
        <v>33</v>
      </c>
      <c r="G32" s="646"/>
      <c r="H32" s="647">
        <f>D32</f>
        <v>0</v>
      </c>
      <c r="I32" s="350"/>
      <c r="J32" s="647" t="s">
        <v>33</v>
      </c>
      <c r="K32" s="646"/>
      <c r="L32" s="647">
        <f>H32</f>
        <v>0</v>
      </c>
      <c r="M32" s="350"/>
      <c r="N32" s="647" t="s">
        <v>33</v>
      </c>
      <c r="O32" s="643"/>
      <c r="P32" s="603"/>
    </row>
    <row r="33" spans="1:16" ht="23" customHeight="1">
      <c r="A33" s="603"/>
      <c r="B33" s="645" t="s">
        <v>644</v>
      </c>
      <c r="C33" s="647">
        <f>IF('2(b). Start up farm'!$D39="continuous",'Proforma P&amp;L '!$F33,0)</f>
        <v>0</v>
      </c>
      <c r="D33" s="647">
        <f>IF(OR(('2(b). Start up farm'!$D39="continuous"),('2(b). Start up farm'!$D39="two")),'Proforma P&amp;L '!$F33,0)</f>
        <v>0</v>
      </c>
      <c r="E33" s="647">
        <f>IF('2(b). Start up farm'!$D39="continuous",'Proforma P&amp;L '!$F33,0)</f>
        <v>0</v>
      </c>
      <c r="F33" s="647">
        <f>'2(b). Start up farm'!G45</f>
        <v>0</v>
      </c>
      <c r="G33" s="647">
        <f>IF('2(b). Start up farm'!$D39="continuous",'Proforma P&amp;L '!$J33,0)</f>
        <v>0</v>
      </c>
      <c r="H33" s="647">
        <f>IF(OR(('2(b). Start up farm'!$D39="continuous"),('2(b). Start up farm'!$D39="two")),'Proforma P&amp;L '!$J33,0)</f>
        <v>0</v>
      </c>
      <c r="I33" s="647">
        <f>IF('2(b). Start up farm'!$D39="continuous",'Proforma P&amp;L '!$J33,0)</f>
        <v>0</v>
      </c>
      <c r="J33" s="1118">
        <f>'2(b). Start up farm'!H45</f>
        <v>0</v>
      </c>
      <c r="K33" s="647">
        <f>IF('2(b). Start up farm'!$D39="continuous",'Proforma P&amp;L '!$N33,0)</f>
        <v>0</v>
      </c>
      <c r="L33" s="647">
        <f>IF(OR(('2(b). Start up farm'!$D39="continuous"),('2(b). Start up farm'!$D39="two")),'Proforma P&amp;L '!$N33,0)</f>
        <v>0</v>
      </c>
      <c r="M33" s="647">
        <f>IF('2(b). Start up farm'!$D39="continuous",'Proforma P&amp;L '!$N33,0)</f>
        <v>0</v>
      </c>
      <c r="N33" s="647">
        <f>'2(b). Start up farm'!I45</f>
        <v>0</v>
      </c>
      <c r="O33" s="643"/>
      <c r="P33" s="603"/>
    </row>
    <row r="34" spans="1:16" s="346" customFormat="1" ht="23" customHeight="1">
      <c r="A34" s="635"/>
      <c r="B34" s="645" t="s">
        <v>645</v>
      </c>
      <c r="C34" s="352">
        <f>SUM('4. Nonuse Rev &amp; Exp'!C24:C26)</f>
        <v>0</v>
      </c>
      <c r="D34" s="352">
        <f>SUM('4. Nonuse Rev &amp; Exp'!D24:D26)</f>
        <v>0</v>
      </c>
      <c r="E34" s="352">
        <f>SUM('4. Nonuse Rev &amp; Exp'!E24:E26)</f>
        <v>0</v>
      </c>
      <c r="F34" s="352">
        <f>SUM('4. Nonuse Rev &amp; Exp'!F24:F26)</f>
        <v>0</v>
      </c>
      <c r="G34" s="352">
        <f>SUM('4. Nonuse Rev &amp; Exp'!G24:G26)</f>
        <v>0</v>
      </c>
      <c r="H34" s="352">
        <f>SUM('4. Nonuse Rev &amp; Exp'!H24:H26)</f>
        <v>0</v>
      </c>
      <c r="I34" s="352">
        <f>SUM('4. Nonuse Rev &amp; Exp'!I24:I26)</f>
        <v>0</v>
      </c>
      <c r="J34" s="352">
        <f>SUM('4. Nonuse Rev &amp; Exp'!J24:J26)</f>
        <v>0</v>
      </c>
      <c r="K34" s="352">
        <f>SUM('4. Nonuse Rev &amp; Exp'!K24:K26)</f>
        <v>0</v>
      </c>
      <c r="L34" s="352">
        <f>SUM('4. Nonuse Rev &amp; Exp'!L24:L26)</f>
        <v>0</v>
      </c>
      <c r="M34" s="352">
        <f>SUM('4. Nonuse Rev &amp; Exp'!M24:M26)</f>
        <v>0</v>
      </c>
      <c r="N34" s="352">
        <f>SUM('4. Nonuse Rev &amp; Exp'!N24:N26)</f>
        <v>0</v>
      </c>
      <c r="O34" s="648"/>
      <c r="P34" s="635"/>
    </row>
    <row r="35" spans="1:16" ht="23" customHeight="1">
      <c r="A35" s="603"/>
      <c r="B35" s="645" t="s">
        <v>33</v>
      </c>
      <c r="C35" s="647" t="s">
        <v>33</v>
      </c>
      <c r="D35" s="647" t="s">
        <v>33</v>
      </c>
      <c r="E35" s="647" t="s">
        <v>33</v>
      </c>
      <c r="F35" s="647" t="s">
        <v>33</v>
      </c>
      <c r="G35" s="647" t="s">
        <v>33</v>
      </c>
      <c r="H35" s="647" t="s">
        <v>33</v>
      </c>
      <c r="I35" s="647"/>
      <c r="J35" s="647" t="s">
        <v>33</v>
      </c>
      <c r="K35" s="647" t="s">
        <v>33</v>
      </c>
      <c r="L35" s="647" t="s">
        <v>33</v>
      </c>
      <c r="M35" s="647" t="s">
        <v>33</v>
      </c>
      <c r="N35" s="647" t="s">
        <v>33</v>
      </c>
      <c r="O35" s="643"/>
      <c r="P35" s="603"/>
    </row>
    <row r="36" spans="1:16" ht="23" customHeight="1">
      <c r="A36" s="603"/>
      <c r="B36" s="644" t="s">
        <v>646</v>
      </c>
      <c r="C36" s="660">
        <f t="shared" ref="C36:H36" si="0">SUM(C32:C35)</f>
        <v>0</v>
      </c>
      <c r="D36" s="660">
        <f t="shared" si="0"/>
        <v>0</v>
      </c>
      <c r="E36" s="660">
        <f t="shared" si="0"/>
        <v>0</v>
      </c>
      <c r="F36" s="660">
        <f t="shared" si="0"/>
        <v>0</v>
      </c>
      <c r="G36" s="660">
        <f t="shared" si="0"/>
        <v>0</v>
      </c>
      <c r="H36" s="660">
        <f t="shared" si="0"/>
        <v>0</v>
      </c>
      <c r="I36" s="660">
        <f t="shared" ref="I36:N36" si="1">SUM(I32:I35)</f>
        <v>0</v>
      </c>
      <c r="J36" s="660">
        <f t="shared" si="1"/>
        <v>0</v>
      </c>
      <c r="K36" s="660">
        <f>SUM(K32:K35)</f>
        <v>0</v>
      </c>
      <c r="L36" s="660">
        <f>SUM(L32:L35)</f>
        <v>0</v>
      </c>
      <c r="M36" s="660">
        <f t="shared" si="1"/>
        <v>0</v>
      </c>
      <c r="N36" s="660">
        <f t="shared" si="1"/>
        <v>0</v>
      </c>
      <c r="O36" s="643"/>
      <c r="P36" s="603"/>
    </row>
    <row r="37" spans="1:16" ht="23" customHeight="1">
      <c r="A37" s="603"/>
      <c r="B37" s="644"/>
      <c r="C37" s="649"/>
      <c r="D37" s="649"/>
      <c r="E37" s="649"/>
      <c r="F37" s="649"/>
      <c r="G37" s="649"/>
      <c r="H37" s="649"/>
      <c r="I37" s="649"/>
      <c r="J37" s="649"/>
      <c r="K37" s="649"/>
      <c r="L37" s="649"/>
      <c r="M37" s="649"/>
      <c r="N37" s="649"/>
      <c r="O37" s="643"/>
      <c r="P37" s="603"/>
    </row>
    <row r="38" spans="1:16" ht="23" customHeight="1">
      <c r="A38" s="603"/>
      <c r="B38" s="644" t="s">
        <v>634</v>
      </c>
      <c r="C38" s="350"/>
      <c r="D38" s="350"/>
      <c r="E38" s="350"/>
      <c r="F38" s="350"/>
      <c r="G38" s="650"/>
      <c r="H38" s="350"/>
      <c r="I38" s="350"/>
      <c r="J38" s="350"/>
      <c r="K38" s="350"/>
      <c r="L38" s="350"/>
      <c r="M38" s="350"/>
      <c r="N38" s="350"/>
      <c r="O38" s="643"/>
      <c r="P38" s="603"/>
    </row>
    <row r="39" spans="1:16" ht="23" customHeight="1">
      <c r="A39" s="603"/>
      <c r="B39" s="651" t="s">
        <v>647</v>
      </c>
      <c r="C39" s="647">
        <f>'3. Operating Expenses'!C274+'3. Operating Expenses'!C275</f>
        <v>0</v>
      </c>
      <c r="D39" s="647">
        <f>'3. Operating Expenses'!D274+'3. Operating Expenses'!D275</f>
        <v>0</v>
      </c>
      <c r="E39" s="647">
        <f>'3. Operating Expenses'!E274+'3. Operating Expenses'!E275</f>
        <v>0</v>
      </c>
      <c r="F39" s="647">
        <f>'3. Operating Expenses'!F274+'3. Operating Expenses'!F275</f>
        <v>0</v>
      </c>
      <c r="G39" s="647">
        <f>'3. Operating Expenses'!G274+'3. Operating Expenses'!G275</f>
        <v>0</v>
      </c>
      <c r="H39" s="647">
        <f>'3. Operating Expenses'!H274+'3. Operating Expenses'!H275</f>
        <v>0</v>
      </c>
      <c r="I39" s="647">
        <f>'3. Operating Expenses'!I274+'3. Operating Expenses'!I275</f>
        <v>0</v>
      </c>
      <c r="J39" s="647">
        <f>'3. Operating Expenses'!J274+'3. Operating Expenses'!J275</f>
        <v>0</v>
      </c>
      <c r="K39" s="647">
        <f>'3. Operating Expenses'!K274+'3. Operating Expenses'!K275</f>
        <v>0</v>
      </c>
      <c r="L39" s="647">
        <f>'3. Operating Expenses'!L274+'3. Operating Expenses'!L275</f>
        <v>0</v>
      </c>
      <c r="M39" s="647">
        <f>'3. Operating Expenses'!M274+'3. Operating Expenses'!M275</f>
        <v>0</v>
      </c>
      <c r="N39" s="647">
        <f>'3. Operating Expenses'!N274+'3. Operating Expenses'!N275</f>
        <v>0</v>
      </c>
      <c r="O39" s="643"/>
      <c r="P39" s="603"/>
    </row>
    <row r="40" spans="1:16" ht="23" customHeight="1">
      <c r="A40" s="603"/>
      <c r="B40" s="651" t="s">
        <v>735</v>
      </c>
      <c r="C40" s="647">
        <f>'3. Operating Expenses'!C284+'3. Operating Expenses'!C285</f>
        <v>0</v>
      </c>
      <c r="D40" s="647">
        <f>'3. Operating Expenses'!D284+'3. Operating Expenses'!D285</f>
        <v>0</v>
      </c>
      <c r="E40" s="647">
        <f>'3. Operating Expenses'!E284+'3. Operating Expenses'!E285</f>
        <v>0</v>
      </c>
      <c r="F40" s="647">
        <f>'3. Operating Expenses'!F284+'3. Operating Expenses'!F285</f>
        <v>0</v>
      </c>
      <c r="G40" s="647">
        <f>'3. Operating Expenses'!G284+'3. Operating Expenses'!G285</f>
        <v>0</v>
      </c>
      <c r="H40" s="647">
        <f>'3. Operating Expenses'!H284+'3. Operating Expenses'!H285</f>
        <v>0</v>
      </c>
      <c r="I40" s="647">
        <f>'3. Operating Expenses'!I284+'3. Operating Expenses'!I285</f>
        <v>0</v>
      </c>
      <c r="J40" s="647">
        <f>'3. Operating Expenses'!J284+'3. Operating Expenses'!J285</f>
        <v>0</v>
      </c>
      <c r="K40" s="647">
        <f>'3. Operating Expenses'!K284+'3. Operating Expenses'!K285</f>
        <v>0</v>
      </c>
      <c r="L40" s="647">
        <f>'3. Operating Expenses'!L284+'3. Operating Expenses'!L285</f>
        <v>0</v>
      </c>
      <c r="M40" s="647">
        <f>'3. Operating Expenses'!M284+'3. Operating Expenses'!M285</f>
        <v>0</v>
      </c>
      <c r="N40" s="647">
        <f>'3. Operating Expenses'!N284+'3. Operating Expenses'!N285</f>
        <v>0</v>
      </c>
      <c r="O40" s="643"/>
      <c r="P40" s="603"/>
    </row>
    <row r="41" spans="1:16" ht="23" customHeight="1">
      <c r="A41" s="603"/>
      <c r="B41" s="652" t="s">
        <v>734</v>
      </c>
      <c r="C41" s="647">
        <f>'4. Nonuse Rev &amp; Exp'!C28</f>
        <v>0</v>
      </c>
      <c r="D41" s="647">
        <f>'4. Nonuse Rev &amp; Exp'!D28</f>
        <v>0</v>
      </c>
      <c r="E41" s="647">
        <f>'4. Nonuse Rev &amp; Exp'!E28</f>
        <v>0</v>
      </c>
      <c r="F41" s="647">
        <f>'4. Nonuse Rev &amp; Exp'!F28</f>
        <v>0</v>
      </c>
      <c r="G41" s="647">
        <f>'4. Nonuse Rev &amp; Exp'!G28</f>
        <v>0</v>
      </c>
      <c r="H41" s="647">
        <f>'4. Nonuse Rev &amp; Exp'!H28</f>
        <v>0</v>
      </c>
      <c r="I41" s="647">
        <f>'4. Nonuse Rev &amp; Exp'!I28</f>
        <v>0</v>
      </c>
      <c r="J41" s="647">
        <f>'4. Nonuse Rev &amp; Exp'!J28</f>
        <v>0</v>
      </c>
      <c r="K41" s="647">
        <f>'4. Nonuse Rev &amp; Exp'!K28</f>
        <v>0</v>
      </c>
      <c r="L41" s="647">
        <f>'4. Nonuse Rev &amp; Exp'!L28</f>
        <v>0</v>
      </c>
      <c r="M41" s="647">
        <f>'4. Nonuse Rev &amp; Exp'!M28</f>
        <v>0</v>
      </c>
      <c r="N41" s="647">
        <f>'4. Nonuse Rev &amp; Exp'!N28</f>
        <v>0</v>
      </c>
      <c r="O41" s="643"/>
      <c r="P41" s="603"/>
    </row>
    <row r="42" spans="1:16" ht="23" customHeight="1">
      <c r="A42" s="603"/>
      <c r="B42" s="651" t="s">
        <v>33</v>
      </c>
      <c r="C42" s="647" t="s">
        <v>33</v>
      </c>
      <c r="D42" s="647" t="s">
        <v>33</v>
      </c>
      <c r="E42" s="647" t="s">
        <v>33</v>
      </c>
      <c r="F42" s="647" t="s">
        <v>33</v>
      </c>
      <c r="G42" s="647" t="s">
        <v>33</v>
      </c>
      <c r="H42" s="647" t="s">
        <v>33</v>
      </c>
      <c r="I42" s="647" t="s">
        <v>33</v>
      </c>
      <c r="J42" s="647" t="s">
        <v>33</v>
      </c>
      <c r="K42" s="647" t="s">
        <v>33</v>
      </c>
      <c r="L42" s="647" t="s">
        <v>33</v>
      </c>
      <c r="M42" s="647" t="s">
        <v>33</v>
      </c>
      <c r="N42" s="647" t="s">
        <v>33</v>
      </c>
      <c r="O42" s="643"/>
      <c r="P42" s="603"/>
    </row>
    <row r="43" spans="1:16" ht="23" customHeight="1">
      <c r="A43" s="603"/>
      <c r="B43" s="653" t="s">
        <v>648</v>
      </c>
      <c r="C43" s="660">
        <f>SUM(C39:C42)</f>
        <v>0</v>
      </c>
      <c r="D43" s="660">
        <f>SUM(D39:D42)</f>
        <v>0</v>
      </c>
      <c r="E43" s="660">
        <f>SUM(E39:E42)</f>
        <v>0</v>
      </c>
      <c r="F43" s="660">
        <f>SUM(F39:F42)</f>
        <v>0</v>
      </c>
      <c r="G43" s="660">
        <f t="shared" ref="G43:N43" si="2">SUM(G39:G42)</f>
        <v>0</v>
      </c>
      <c r="H43" s="660">
        <f t="shared" si="2"/>
        <v>0</v>
      </c>
      <c r="I43" s="660">
        <f t="shared" si="2"/>
        <v>0</v>
      </c>
      <c r="J43" s="660">
        <f t="shared" si="2"/>
        <v>0</v>
      </c>
      <c r="K43" s="660">
        <f t="shared" si="2"/>
        <v>0</v>
      </c>
      <c r="L43" s="660">
        <f t="shared" si="2"/>
        <v>0</v>
      </c>
      <c r="M43" s="660">
        <f t="shared" si="2"/>
        <v>0</v>
      </c>
      <c r="N43" s="660">
        <f t="shared" si="2"/>
        <v>0</v>
      </c>
      <c r="O43" s="643"/>
      <c r="P43" s="603"/>
    </row>
    <row r="44" spans="1:16" ht="23" customHeight="1">
      <c r="A44" s="603"/>
      <c r="B44" s="644" t="s">
        <v>649</v>
      </c>
      <c r="C44" s="660">
        <f>C36-C43</f>
        <v>0</v>
      </c>
      <c r="D44" s="660">
        <f>D36-D43</f>
        <v>0</v>
      </c>
      <c r="E44" s="660">
        <f>E36-E43</f>
        <v>0</v>
      </c>
      <c r="F44" s="660">
        <f>F36-F43</f>
        <v>0</v>
      </c>
      <c r="G44" s="660">
        <f t="shared" ref="G44:N44" si="3">G36-G43</f>
        <v>0</v>
      </c>
      <c r="H44" s="660">
        <f t="shared" si="3"/>
        <v>0</v>
      </c>
      <c r="I44" s="660">
        <f t="shared" si="3"/>
        <v>0</v>
      </c>
      <c r="J44" s="660">
        <f t="shared" si="3"/>
        <v>0</v>
      </c>
      <c r="K44" s="660">
        <f t="shared" si="3"/>
        <v>0</v>
      </c>
      <c r="L44" s="660">
        <f t="shared" si="3"/>
        <v>0</v>
      </c>
      <c r="M44" s="660">
        <f t="shared" si="3"/>
        <v>0</v>
      </c>
      <c r="N44" s="660">
        <f t="shared" si="3"/>
        <v>0</v>
      </c>
      <c r="O44" s="643"/>
      <c r="P44" s="603"/>
    </row>
    <row r="45" spans="1:16" ht="23" customHeight="1">
      <c r="A45" s="603"/>
      <c r="B45" s="644" t="s">
        <v>635</v>
      </c>
      <c r="C45" s="649" t="s">
        <v>33</v>
      </c>
      <c r="D45" s="649" t="s">
        <v>33</v>
      </c>
      <c r="E45" s="649" t="s">
        <v>33</v>
      </c>
      <c r="F45" s="649" t="s">
        <v>33</v>
      </c>
      <c r="G45" s="649" t="s">
        <v>33</v>
      </c>
      <c r="H45" s="649" t="s">
        <v>33</v>
      </c>
      <c r="I45" s="649" t="s">
        <v>33</v>
      </c>
      <c r="J45" s="649" t="s">
        <v>33</v>
      </c>
      <c r="K45" s="649" t="s">
        <v>33</v>
      </c>
      <c r="L45" s="649" t="s">
        <v>33</v>
      </c>
      <c r="M45" s="649" t="s">
        <v>33</v>
      </c>
      <c r="N45" s="649" t="s">
        <v>33</v>
      </c>
      <c r="O45" s="643"/>
      <c r="P45" s="603"/>
    </row>
    <row r="46" spans="1:16" ht="23" customHeight="1">
      <c r="A46" s="603"/>
      <c r="B46" s="654"/>
      <c r="C46" s="350"/>
      <c r="D46" s="350"/>
      <c r="E46" s="350"/>
      <c r="F46" s="350"/>
      <c r="G46" s="350"/>
      <c r="H46" s="350"/>
      <c r="I46" s="350"/>
      <c r="J46" s="350"/>
      <c r="K46" s="350"/>
      <c r="L46" s="350"/>
      <c r="M46" s="350"/>
      <c r="N46" s="350"/>
      <c r="O46" s="643"/>
      <c r="P46" s="603"/>
    </row>
    <row r="47" spans="1:16" ht="23" customHeight="1">
      <c r="A47" s="603"/>
      <c r="B47" s="655" t="s">
        <v>411</v>
      </c>
      <c r="C47" s="647">
        <f>'3. Operating Expenses'!C276+'3. Operating Expenses'!C286+'3. Operating Expenses'!C295</f>
        <v>0</v>
      </c>
      <c r="D47" s="647">
        <f>'3. Operating Expenses'!D276+'3. Operating Expenses'!D286+'3. Operating Expenses'!D295</f>
        <v>0</v>
      </c>
      <c r="E47" s="647">
        <f>'3. Operating Expenses'!E276+'3. Operating Expenses'!E286+'3. Operating Expenses'!E295</f>
        <v>0</v>
      </c>
      <c r="F47" s="647">
        <f>'3. Operating Expenses'!F276+'3. Operating Expenses'!F286+'3. Operating Expenses'!F295</f>
        <v>0</v>
      </c>
      <c r="G47" s="647">
        <f>'3. Operating Expenses'!G276+'3. Operating Expenses'!G286+'3. Operating Expenses'!G295</f>
        <v>0</v>
      </c>
      <c r="H47" s="647">
        <f>'3. Operating Expenses'!H276+'3. Operating Expenses'!H286+'3. Operating Expenses'!H295</f>
        <v>0</v>
      </c>
      <c r="I47" s="647">
        <f>'3. Operating Expenses'!I276+'3. Operating Expenses'!I286+'3. Operating Expenses'!I295</f>
        <v>0</v>
      </c>
      <c r="J47" s="647">
        <f>'3. Operating Expenses'!J276+'3. Operating Expenses'!J286+'3. Operating Expenses'!J295</f>
        <v>0</v>
      </c>
      <c r="K47" s="647">
        <f>'3. Operating Expenses'!K276+'3. Operating Expenses'!K286+'3. Operating Expenses'!K295</f>
        <v>0</v>
      </c>
      <c r="L47" s="647">
        <f>'3. Operating Expenses'!L276+'3. Operating Expenses'!L286+'3. Operating Expenses'!L295</f>
        <v>0</v>
      </c>
      <c r="M47" s="647">
        <f>'3. Operating Expenses'!M276+'3. Operating Expenses'!M286+'3. Operating Expenses'!M295</f>
        <v>0</v>
      </c>
      <c r="N47" s="647">
        <f>'3. Operating Expenses'!N276+'3. Operating Expenses'!N286+'3. Operating Expenses'!N295</f>
        <v>0</v>
      </c>
      <c r="O47" s="643"/>
      <c r="P47" s="603"/>
    </row>
    <row r="48" spans="1:16" ht="23" customHeight="1">
      <c r="A48" s="603"/>
      <c r="B48" s="655" t="s">
        <v>412</v>
      </c>
      <c r="C48" s="647">
        <f>'3. Operating Expenses'!C296</f>
        <v>0</v>
      </c>
      <c r="D48" s="647">
        <f>'3. Operating Expenses'!D296</f>
        <v>0</v>
      </c>
      <c r="E48" s="647">
        <f>'3. Operating Expenses'!E296</f>
        <v>0</v>
      </c>
      <c r="F48" s="647">
        <f>'3. Operating Expenses'!F296</f>
        <v>0</v>
      </c>
      <c r="G48" s="647">
        <f>'3. Operating Expenses'!G296</f>
        <v>0</v>
      </c>
      <c r="H48" s="647">
        <f>'3. Operating Expenses'!H296</f>
        <v>0</v>
      </c>
      <c r="I48" s="647">
        <f>'3. Operating Expenses'!I296</f>
        <v>0</v>
      </c>
      <c r="J48" s="647">
        <f>'3. Operating Expenses'!J296</f>
        <v>0</v>
      </c>
      <c r="K48" s="647">
        <f>'3. Operating Expenses'!K296</f>
        <v>0</v>
      </c>
      <c r="L48" s="647">
        <f>'3. Operating Expenses'!L296</f>
        <v>0</v>
      </c>
      <c r="M48" s="647">
        <f>'3. Operating Expenses'!M296</f>
        <v>0</v>
      </c>
      <c r="N48" s="647">
        <f>'3. Operating Expenses'!N296</f>
        <v>0</v>
      </c>
      <c r="O48" s="643"/>
      <c r="P48" s="603"/>
    </row>
    <row r="49" spans="1:16" ht="23" customHeight="1">
      <c r="A49" s="603"/>
      <c r="B49" s="655" t="s">
        <v>413</v>
      </c>
      <c r="C49" s="647">
        <f>'3. Operating Expenses'!C277+'3. Operating Expenses'!C287+'3. Operating Expenses'!C297</f>
        <v>0</v>
      </c>
      <c r="D49" s="647">
        <f>'3. Operating Expenses'!D277+'3. Operating Expenses'!D287+'3. Operating Expenses'!D297</f>
        <v>0</v>
      </c>
      <c r="E49" s="647">
        <f>'3. Operating Expenses'!E277+'3. Operating Expenses'!E287+'3. Operating Expenses'!E297</f>
        <v>0</v>
      </c>
      <c r="F49" s="647">
        <f>'3. Operating Expenses'!F277+'3. Operating Expenses'!F287+'3. Operating Expenses'!F297</f>
        <v>0</v>
      </c>
      <c r="G49" s="647">
        <f>'3. Operating Expenses'!G277+'3. Operating Expenses'!G287+'3. Operating Expenses'!G297</f>
        <v>0</v>
      </c>
      <c r="H49" s="647">
        <f>'3. Operating Expenses'!H277+'3. Operating Expenses'!H287+'3. Operating Expenses'!H297</f>
        <v>0</v>
      </c>
      <c r="I49" s="647">
        <f>'3. Operating Expenses'!I277+'3. Operating Expenses'!I287+'3. Operating Expenses'!I297</f>
        <v>0</v>
      </c>
      <c r="J49" s="647">
        <f>'3. Operating Expenses'!J277+'3. Operating Expenses'!J287+'3. Operating Expenses'!J297</f>
        <v>0</v>
      </c>
      <c r="K49" s="647">
        <f>'3. Operating Expenses'!K277+'3. Operating Expenses'!K287+'3. Operating Expenses'!K297</f>
        <v>0</v>
      </c>
      <c r="L49" s="647">
        <f>'3. Operating Expenses'!L277+'3. Operating Expenses'!L287+'3. Operating Expenses'!L297</f>
        <v>0</v>
      </c>
      <c r="M49" s="647">
        <f>'3. Operating Expenses'!M277+'3. Operating Expenses'!M287+'3. Operating Expenses'!M297</f>
        <v>0</v>
      </c>
      <c r="N49" s="647">
        <f>'3. Operating Expenses'!N277+'3. Operating Expenses'!N287+'3. Operating Expenses'!N297</f>
        <v>0</v>
      </c>
      <c r="O49" s="643"/>
      <c r="P49" s="603"/>
    </row>
    <row r="50" spans="1:16" ht="23" customHeight="1">
      <c r="A50" s="603"/>
      <c r="B50" s="655" t="s">
        <v>414</v>
      </c>
      <c r="C50" s="647">
        <f>'3. Operating Expenses'!C278+'3. Operating Expenses'!C288+'3. Operating Expenses'!C298</f>
        <v>0</v>
      </c>
      <c r="D50" s="647">
        <f>'3. Operating Expenses'!D278+'3. Operating Expenses'!D288+'3. Operating Expenses'!D298</f>
        <v>0</v>
      </c>
      <c r="E50" s="647">
        <f>'3. Operating Expenses'!E278+'3. Operating Expenses'!E288+'3. Operating Expenses'!E298</f>
        <v>0</v>
      </c>
      <c r="F50" s="647">
        <f>'3. Operating Expenses'!F278+'3. Operating Expenses'!F288+'3. Operating Expenses'!F298</f>
        <v>0</v>
      </c>
      <c r="G50" s="647">
        <f>'3. Operating Expenses'!G278+'3. Operating Expenses'!G288+'3. Operating Expenses'!G298</f>
        <v>0</v>
      </c>
      <c r="H50" s="647">
        <f>'3. Operating Expenses'!H278+'3. Operating Expenses'!H288+'3. Operating Expenses'!H298</f>
        <v>0</v>
      </c>
      <c r="I50" s="647">
        <f>'3. Operating Expenses'!I278+'3. Operating Expenses'!I288+'3. Operating Expenses'!I298</f>
        <v>0</v>
      </c>
      <c r="J50" s="647">
        <f>'3. Operating Expenses'!J278+'3. Operating Expenses'!J288+'3. Operating Expenses'!J298</f>
        <v>0</v>
      </c>
      <c r="K50" s="647">
        <f>'3. Operating Expenses'!K278+'3. Operating Expenses'!K288+'3. Operating Expenses'!K298</f>
        <v>0</v>
      </c>
      <c r="L50" s="647">
        <f>'3. Operating Expenses'!L278+'3. Operating Expenses'!L288+'3. Operating Expenses'!L298</f>
        <v>0</v>
      </c>
      <c r="M50" s="647">
        <f>'3. Operating Expenses'!M278+'3. Operating Expenses'!M288+'3. Operating Expenses'!M298</f>
        <v>0</v>
      </c>
      <c r="N50" s="647">
        <f>'3. Operating Expenses'!N278+'3. Operating Expenses'!N288+'3. Operating Expenses'!N298</f>
        <v>0</v>
      </c>
      <c r="O50" s="643"/>
      <c r="P50" s="603"/>
    </row>
    <row r="51" spans="1:16" ht="23" customHeight="1">
      <c r="A51" s="603"/>
      <c r="B51" s="655" t="s">
        <v>415</v>
      </c>
      <c r="C51" s="647">
        <f>'3. Operating Expenses'!C299</f>
        <v>0</v>
      </c>
      <c r="D51" s="647">
        <f>'3. Operating Expenses'!D299</f>
        <v>0</v>
      </c>
      <c r="E51" s="647">
        <f>'3. Operating Expenses'!E299</f>
        <v>0</v>
      </c>
      <c r="F51" s="647">
        <f>'3. Operating Expenses'!F299</f>
        <v>0</v>
      </c>
      <c r="G51" s="647">
        <f>'3. Operating Expenses'!G299</f>
        <v>0</v>
      </c>
      <c r="H51" s="647">
        <f>'3. Operating Expenses'!H299</f>
        <v>0</v>
      </c>
      <c r="I51" s="647">
        <f>'3. Operating Expenses'!I299</f>
        <v>0</v>
      </c>
      <c r="J51" s="647">
        <f>'3. Operating Expenses'!J299</f>
        <v>0</v>
      </c>
      <c r="K51" s="647">
        <f>'3. Operating Expenses'!K299</f>
        <v>0</v>
      </c>
      <c r="L51" s="647">
        <f>'3. Operating Expenses'!L299</f>
        <v>0</v>
      </c>
      <c r="M51" s="647">
        <f>'3. Operating Expenses'!M299</f>
        <v>0</v>
      </c>
      <c r="N51" s="647">
        <f>'3. Operating Expenses'!N299</f>
        <v>0</v>
      </c>
      <c r="O51" s="643"/>
      <c r="P51" s="603"/>
    </row>
    <row r="52" spans="1:16" ht="23" customHeight="1">
      <c r="A52" s="603"/>
      <c r="B52" s="655" t="s">
        <v>736</v>
      </c>
      <c r="C52" s="647">
        <f>SUM('4. Nonuse Rev &amp; Exp'!C29:C33)</f>
        <v>0</v>
      </c>
      <c r="D52" s="647">
        <f>SUM('4. Nonuse Rev &amp; Exp'!D29:D33)</f>
        <v>0</v>
      </c>
      <c r="E52" s="647">
        <f>SUM('4. Nonuse Rev &amp; Exp'!E29:E33)</f>
        <v>0</v>
      </c>
      <c r="F52" s="647">
        <f>SUM('4. Nonuse Rev &amp; Exp'!F29:F33)</f>
        <v>0</v>
      </c>
      <c r="G52" s="647">
        <f>SUM('4. Nonuse Rev &amp; Exp'!G29:G33)</f>
        <v>0</v>
      </c>
      <c r="H52" s="647">
        <f>SUM('4. Nonuse Rev &amp; Exp'!H29:H33)</f>
        <v>0</v>
      </c>
      <c r="I52" s="647">
        <f>SUM('4. Nonuse Rev &amp; Exp'!I29:I33)</f>
        <v>0</v>
      </c>
      <c r="J52" s="647">
        <f>SUM('4. Nonuse Rev &amp; Exp'!J29:J33)</f>
        <v>0</v>
      </c>
      <c r="K52" s="647">
        <f>SUM('4. Nonuse Rev &amp; Exp'!K29:K33)</f>
        <v>0</v>
      </c>
      <c r="L52" s="647">
        <f>SUM('4. Nonuse Rev &amp; Exp'!L29:L33)</f>
        <v>0</v>
      </c>
      <c r="M52" s="647">
        <f>SUM('4. Nonuse Rev &amp; Exp'!M29:M33)</f>
        <v>0</v>
      </c>
      <c r="N52" s="647">
        <f>SUM('4. Nonuse Rev &amp; Exp'!N29:N33)</f>
        <v>0</v>
      </c>
      <c r="O52" s="643"/>
      <c r="P52" s="603"/>
    </row>
    <row r="53" spans="1:16" ht="23" customHeight="1">
      <c r="A53" s="603"/>
      <c r="B53" s="655"/>
      <c r="C53" s="649"/>
      <c r="D53" s="649"/>
      <c r="E53" s="649"/>
      <c r="F53" s="649"/>
      <c r="G53" s="649"/>
      <c r="H53" s="649"/>
      <c r="I53" s="649"/>
      <c r="J53" s="649"/>
      <c r="K53" s="649"/>
      <c r="L53" s="649"/>
      <c r="M53" s="649"/>
      <c r="N53" s="649"/>
      <c r="O53" s="643"/>
      <c r="P53" s="603"/>
    </row>
    <row r="54" spans="1:16" ht="23" customHeight="1">
      <c r="A54" s="603"/>
      <c r="B54" s="644" t="s">
        <v>650</v>
      </c>
      <c r="C54" s="660">
        <f>SUM(C47:C52)</f>
        <v>0</v>
      </c>
      <c r="D54" s="660">
        <f t="shared" ref="D54:N54" si="4">SUM(D47:D52)</f>
        <v>0</v>
      </c>
      <c r="E54" s="660">
        <f t="shared" si="4"/>
        <v>0</v>
      </c>
      <c r="F54" s="660">
        <f t="shared" si="4"/>
        <v>0</v>
      </c>
      <c r="G54" s="660">
        <f t="shared" si="4"/>
        <v>0</v>
      </c>
      <c r="H54" s="660">
        <f t="shared" si="4"/>
        <v>0</v>
      </c>
      <c r="I54" s="660">
        <f t="shared" si="4"/>
        <v>0</v>
      </c>
      <c r="J54" s="660">
        <f t="shared" si="4"/>
        <v>0</v>
      </c>
      <c r="K54" s="660">
        <f t="shared" si="4"/>
        <v>0</v>
      </c>
      <c r="L54" s="660">
        <f t="shared" si="4"/>
        <v>0</v>
      </c>
      <c r="M54" s="660">
        <f t="shared" si="4"/>
        <v>0</v>
      </c>
      <c r="N54" s="660">
        <f t="shared" si="4"/>
        <v>0</v>
      </c>
      <c r="O54" s="643"/>
      <c r="P54" s="603"/>
    </row>
    <row r="55" spans="1:16" ht="23" customHeight="1">
      <c r="A55" s="603"/>
      <c r="B55" s="644" t="s">
        <v>651</v>
      </c>
      <c r="C55" s="660">
        <f t="shared" ref="C55:N55" si="5">C44-C54</f>
        <v>0</v>
      </c>
      <c r="D55" s="660">
        <f t="shared" si="5"/>
        <v>0</v>
      </c>
      <c r="E55" s="660">
        <f t="shared" si="5"/>
        <v>0</v>
      </c>
      <c r="F55" s="660">
        <f t="shared" si="5"/>
        <v>0</v>
      </c>
      <c r="G55" s="660">
        <f t="shared" si="5"/>
        <v>0</v>
      </c>
      <c r="H55" s="660">
        <f t="shared" si="5"/>
        <v>0</v>
      </c>
      <c r="I55" s="660">
        <f t="shared" si="5"/>
        <v>0</v>
      </c>
      <c r="J55" s="660">
        <f t="shared" si="5"/>
        <v>0</v>
      </c>
      <c r="K55" s="660">
        <f t="shared" si="5"/>
        <v>0</v>
      </c>
      <c r="L55" s="660">
        <f t="shared" si="5"/>
        <v>0</v>
      </c>
      <c r="M55" s="660">
        <f t="shared" si="5"/>
        <v>0</v>
      </c>
      <c r="N55" s="660">
        <f t="shared" si="5"/>
        <v>0</v>
      </c>
      <c r="O55" s="643"/>
      <c r="P55" s="603"/>
    </row>
    <row r="56" spans="1:16" ht="23" customHeight="1">
      <c r="A56" s="603"/>
      <c r="B56" s="644"/>
      <c r="C56" s="350"/>
      <c r="D56" s="350"/>
      <c r="E56" s="350"/>
      <c r="F56" s="350"/>
      <c r="G56" s="350"/>
      <c r="H56" s="350"/>
      <c r="I56" s="350"/>
      <c r="J56" s="350"/>
      <c r="K56" s="350"/>
      <c r="L56" s="350"/>
      <c r="M56" s="350"/>
      <c r="N56" s="350"/>
      <c r="O56" s="643"/>
      <c r="P56" s="603"/>
    </row>
    <row r="57" spans="1:16" ht="23" customHeight="1">
      <c r="A57" s="603"/>
      <c r="B57" s="644" t="s">
        <v>652</v>
      </c>
      <c r="C57" s="647" t="s">
        <v>33</v>
      </c>
      <c r="D57" s="647" t="s">
        <v>33</v>
      </c>
      <c r="E57" s="647" t="s">
        <v>33</v>
      </c>
      <c r="F57" s="647" t="s">
        <v>33</v>
      </c>
      <c r="G57" s="647" t="s">
        <v>33</v>
      </c>
      <c r="H57" s="647" t="s">
        <v>33</v>
      </c>
      <c r="I57" s="647" t="s">
        <v>33</v>
      </c>
      <c r="J57" s="647" t="s">
        <v>33</v>
      </c>
      <c r="K57" s="647" t="s">
        <v>33</v>
      </c>
      <c r="L57" s="647" t="s">
        <v>33</v>
      </c>
      <c r="M57" s="647" t="s">
        <v>33</v>
      </c>
      <c r="N57" s="647" t="s">
        <v>33</v>
      </c>
      <c r="O57" s="643"/>
      <c r="P57" s="603"/>
    </row>
    <row r="58" spans="1:16" ht="23" customHeight="1">
      <c r="A58" s="603"/>
      <c r="B58" s="655" t="s">
        <v>60</v>
      </c>
      <c r="C58" s="647">
        <f>'3. Operating Expenses'!C279+'3. Operating Expenses'!C289+'3. Operating Expenses'!C300</f>
        <v>0</v>
      </c>
      <c r="D58" s="647">
        <f>'3. Operating Expenses'!D279+'3. Operating Expenses'!D289+'3. Operating Expenses'!D300</f>
        <v>0</v>
      </c>
      <c r="E58" s="647">
        <f>'3. Operating Expenses'!E279+'3. Operating Expenses'!E289+'3. Operating Expenses'!E300</f>
        <v>0</v>
      </c>
      <c r="F58" s="647">
        <f>'3. Operating Expenses'!F279+'3. Operating Expenses'!F289+'3. Operating Expenses'!F300</f>
        <v>0</v>
      </c>
      <c r="G58" s="647">
        <f>'3. Operating Expenses'!G279+'3. Operating Expenses'!G289+'3. Operating Expenses'!G300</f>
        <v>0</v>
      </c>
      <c r="H58" s="647">
        <f>'3. Operating Expenses'!H279+'3. Operating Expenses'!H289+'3. Operating Expenses'!H300</f>
        <v>0</v>
      </c>
      <c r="I58" s="647">
        <f>'3. Operating Expenses'!I279+'3. Operating Expenses'!I289+'3. Operating Expenses'!I300</f>
        <v>0</v>
      </c>
      <c r="J58" s="647">
        <f>'3. Operating Expenses'!J279+'3. Operating Expenses'!J289+'3. Operating Expenses'!J300</f>
        <v>0</v>
      </c>
      <c r="K58" s="647">
        <f>'3. Operating Expenses'!K279+'3. Operating Expenses'!K289+'3. Operating Expenses'!K300</f>
        <v>0</v>
      </c>
      <c r="L58" s="647">
        <f>'3. Operating Expenses'!L279+'3. Operating Expenses'!L289+'3. Operating Expenses'!L300</f>
        <v>0</v>
      </c>
      <c r="M58" s="647">
        <f>'3. Operating Expenses'!M279+'3. Operating Expenses'!M289+'3. Operating Expenses'!M300</f>
        <v>0</v>
      </c>
      <c r="N58" s="647">
        <f>'3. Operating Expenses'!N279+'3. Operating Expenses'!N289+'3. Operating Expenses'!N300</f>
        <v>0</v>
      </c>
      <c r="O58" s="643"/>
      <c r="P58" s="603"/>
    </row>
    <row r="59" spans="1:16" ht="23" customHeight="1">
      <c r="A59" s="603"/>
      <c r="B59" s="655" t="s">
        <v>653</v>
      </c>
      <c r="C59" s="647">
        <f>'6. Funding'!C104</f>
        <v>0</v>
      </c>
      <c r="D59" s="647">
        <f>'6. Funding'!D104</f>
        <v>0</v>
      </c>
      <c r="E59" s="647">
        <f>'6. Funding'!F104</f>
        <v>0</v>
      </c>
      <c r="F59" s="647">
        <f>'6. Funding'!G104</f>
        <v>0</v>
      </c>
      <c r="G59" s="647">
        <f>'6. Funding'!H104</f>
        <v>0</v>
      </c>
      <c r="H59" s="647">
        <f>'6. Funding'!I104</f>
        <v>0</v>
      </c>
      <c r="I59" s="647">
        <f>'6. Funding'!J104</f>
        <v>0</v>
      </c>
      <c r="J59" s="647">
        <f>'6. Funding'!K104</f>
        <v>0</v>
      </c>
      <c r="K59" s="647">
        <f>'6. Funding'!L104</f>
        <v>0</v>
      </c>
      <c r="L59" s="647">
        <f>'6. Funding'!M104</f>
        <v>0</v>
      </c>
      <c r="M59" s="647">
        <f>'6. Funding'!N104</f>
        <v>0</v>
      </c>
      <c r="N59" s="647">
        <f>'6. Funding'!O104</f>
        <v>0</v>
      </c>
      <c r="O59" s="643"/>
      <c r="P59" s="603"/>
    </row>
    <row r="60" spans="1:16" ht="23" customHeight="1">
      <c r="A60" s="603"/>
      <c r="B60" s="644" t="s">
        <v>654</v>
      </c>
      <c r="C60" s="660">
        <f>SUM(C58:C59)</f>
        <v>0</v>
      </c>
      <c r="D60" s="660">
        <f t="shared" ref="D60:N60" si="6">SUM(D58:D59)</f>
        <v>0</v>
      </c>
      <c r="E60" s="660">
        <f t="shared" si="6"/>
        <v>0</v>
      </c>
      <c r="F60" s="660">
        <f t="shared" si="6"/>
        <v>0</v>
      </c>
      <c r="G60" s="660">
        <f t="shared" si="6"/>
        <v>0</v>
      </c>
      <c r="H60" s="660">
        <f t="shared" si="6"/>
        <v>0</v>
      </c>
      <c r="I60" s="660">
        <f t="shared" si="6"/>
        <v>0</v>
      </c>
      <c r="J60" s="660">
        <f t="shared" si="6"/>
        <v>0</v>
      </c>
      <c r="K60" s="660">
        <f t="shared" si="6"/>
        <v>0</v>
      </c>
      <c r="L60" s="660">
        <f t="shared" si="6"/>
        <v>0</v>
      </c>
      <c r="M60" s="660">
        <f t="shared" si="6"/>
        <v>0</v>
      </c>
      <c r="N60" s="660">
        <f t="shared" si="6"/>
        <v>0</v>
      </c>
      <c r="O60" s="643"/>
      <c r="P60" s="603"/>
    </row>
    <row r="61" spans="1:16" ht="23" customHeight="1">
      <c r="A61" s="603"/>
      <c r="B61" s="644"/>
      <c r="C61" s="649" t="s">
        <v>33</v>
      </c>
      <c r="D61" s="649" t="s">
        <v>33</v>
      </c>
      <c r="E61" s="649" t="s">
        <v>33</v>
      </c>
      <c r="F61" s="649" t="s">
        <v>33</v>
      </c>
      <c r="G61" s="649" t="s">
        <v>33</v>
      </c>
      <c r="H61" s="649" t="s">
        <v>33</v>
      </c>
      <c r="I61" s="649" t="s">
        <v>33</v>
      </c>
      <c r="J61" s="649" t="s">
        <v>33</v>
      </c>
      <c r="K61" s="649" t="s">
        <v>33</v>
      </c>
      <c r="L61" s="649" t="s">
        <v>33</v>
      </c>
      <c r="M61" s="649" t="s">
        <v>33</v>
      </c>
      <c r="N61" s="649" t="s">
        <v>33</v>
      </c>
      <c r="O61" s="643"/>
      <c r="P61" s="603"/>
    </row>
    <row r="62" spans="1:16" ht="23" customHeight="1" thickBot="1">
      <c r="A62" s="603"/>
      <c r="B62" s="644" t="s">
        <v>655</v>
      </c>
      <c r="C62" s="661">
        <f t="shared" ref="C62:N62" si="7">C55-C60</f>
        <v>0</v>
      </c>
      <c r="D62" s="661">
        <f t="shared" si="7"/>
        <v>0</v>
      </c>
      <c r="E62" s="661">
        <f t="shared" si="7"/>
        <v>0</v>
      </c>
      <c r="F62" s="661">
        <f t="shared" si="7"/>
        <v>0</v>
      </c>
      <c r="G62" s="661">
        <f t="shared" si="7"/>
        <v>0</v>
      </c>
      <c r="H62" s="661">
        <f t="shared" si="7"/>
        <v>0</v>
      </c>
      <c r="I62" s="661">
        <f t="shared" si="7"/>
        <v>0</v>
      </c>
      <c r="J62" s="661">
        <f t="shared" si="7"/>
        <v>0</v>
      </c>
      <c r="K62" s="661">
        <f t="shared" si="7"/>
        <v>0</v>
      </c>
      <c r="L62" s="661">
        <f t="shared" si="7"/>
        <v>0</v>
      </c>
      <c r="M62" s="661">
        <f t="shared" si="7"/>
        <v>0</v>
      </c>
      <c r="N62" s="661">
        <f t="shared" si="7"/>
        <v>0</v>
      </c>
      <c r="O62" s="643"/>
      <c r="P62" s="603"/>
    </row>
    <row r="63" spans="1:16" ht="23" customHeight="1" thickTop="1">
      <c r="A63" s="603"/>
      <c r="B63" s="640"/>
      <c r="C63" s="649" t="s">
        <v>33</v>
      </c>
      <c r="D63" s="649" t="s">
        <v>33</v>
      </c>
      <c r="E63" s="649" t="s">
        <v>33</v>
      </c>
      <c r="F63" s="649" t="s">
        <v>33</v>
      </c>
      <c r="G63" s="649" t="s">
        <v>33</v>
      </c>
      <c r="H63" s="649" t="s">
        <v>33</v>
      </c>
      <c r="I63" s="649" t="s">
        <v>33</v>
      </c>
      <c r="J63" s="649" t="s">
        <v>33</v>
      </c>
      <c r="K63" s="649" t="s">
        <v>33</v>
      </c>
      <c r="L63" s="649" t="s">
        <v>33</v>
      </c>
      <c r="M63" s="649" t="s">
        <v>33</v>
      </c>
      <c r="N63" s="649" t="s">
        <v>33</v>
      </c>
      <c r="O63" s="643"/>
      <c r="P63" s="603"/>
    </row>
    <row r="64" spans="1:16" ht="23" customHeight="1">
      <c r="A64" s="603"/>
      <c r="B64" s="640" t="s">
        <v>656</v>
      </c>
      <c r="C64" s="350"/>
      <c r="D64" s="367" t="s">
        <v>313</v>
      </c>
      <c r="E64" s="883"/>
      <c r="F64" s="883"/>
      <c r="G64" s="350"/>
      <c r="H64" s="367" t="s">
        <v>314</v>
      </c>
      <c r="I64" s="883"/>
      <c r="J64" s="883"/>
      <c r="K64" s="367"/>
      <c r="L64" s="367" t="s">
        <v>315</v>
      </c>
      <c r="M64" s="367"/>
      <c r="N64" s="884"/>
      <c r="O64" s="643"/>
      <c r="P64" s="603"/>
    </row>
    <row r="65" spans="1:16" ht="23" customHeight="1">
      <c r="A65" s="603"/>
      <c r="B65" s="654"/>
      <c r="C65" s="350"/>
      <c r="D65" s="656">
        <f>SUM(C62:F62)</f>
        <v>0</v>
      </c>
      <c r="E65" s="656"/>
      <c r="F65" s="350"/>
      <c r="G65" s="350"/>
      <c r="H65" s="656">
        <f>SUM(G62:J62)</f>
        <v>0</v>
      </c>
      <c r="I65" s="656"/>
      <c r="J65" s="350"/>
      <c r="K65" s="350"/>
      <c r="L65" s="656">
        <f>SUM(K62:N62)</f>
        <v>0</v>
      </c>
      <c r="M65" s="656"/>
      <c r="N65" s="350"/>
      <c r="O65" s="643"/>
      <c r="P65" s="603"/>
    </row>
    <row r="66" spans="1:16" ht="17" thickBot="1">
      <c r="A66" s="603"/>
      <c r="B66" s="657"/>
      <c r="C66" s="658"/>
      <c r="D66" s="658"/>
      <c r="E66" s="658"/>
      <c r="F66" s="658"/>
      <c r="G66" s="658"/>
      <c r="H66" s="658"/>
      <c r="I66" s="658"/>
      <c r="J66" s="658"/>
      <c r="K66" s="658"/>
      <c r="L66" s="658"/>
      <c r="M66" s="658"/>
      <c r="N66" s="658"/>
      <c r="O66" s="659"/>
      <c r="P66" s="603"/>
    </row>
    <row r="67" spans="1:16">
      <c r="A67" s="603"/>
      <c r="B67" s="603"/>
      <c r="C67" s="603"/>
      <c r="D67" s="603"/>
      <c r="E67" s="603"/>
      <c r="F67" s="603"/>
      <c r="G67" s="603"/>
      <c r="H67" s="603"/>
      <c r="I67" s="603"/>
      <c r="J67" s="603"/>
      <c r="K67" s="603"/>
      <c r="L67" s="603"/>
      <c r="M67" s="603"/>
      <c r="N67" s="603"/>
      <c r="O67" s="603"/>
      <c r="P67" s="603"/>
    </row>
    <row r="68" spans="1:16">
      <c r="A68" s="603"/>
      <c r="B68" s="636"/>
      <c r="C68" s="636"/>
      <c r="D68" s="636"/>
      <c r="E68" s="636"/>
      <c r="F68" s="636"/>
      <c r="G68" s="603"/>
      <c r="H68" s="603"/>
      <c r="I68" s="603"/>
      <c r="J68" s="603"/>
      <c r="K68" s="603"/>
      <c r="L68" s="603"/>
      <c r="M68" s="603"/>
      <c r="N68" s="603"/>
      <c r="O68" s="603"/>
      <c r="P68" s="603"/>
    </row>
    <row r="69" spans="1:16">
      <c r="B69" s="347"/>
      <c r="C69" s="348"/>
      <c r="D69" s="348"/>
      <c r="E69" s="348"/>
      <c r="F69" s="348"/>
    </row>
    <row r="70" spans="1:16">
      <c r="B70" s="347"/>
      <c r="C70" s="347"/>
      <c r="D70" s="347"/>
      <c r="E70" s="347"/>
      <c r="F70" s="347"/>
    </row>
    <row r="71" spans="1:16">
      <c r="B71" s="349"/>
      <c r="C71" s="349"/>
      <c r="D71" s="349"/>
      <c r="E71" s="349"/>
      <c r="F71" s="349"/>
    </row>
    <row r="72" spans="1:16">
      <c r="B72" s="349"/>
      <c r="C72" s="349"/>
      <c r="D72" s="349"/>
      <c r="E72" s="349"/>
      <c r="F72" s="349"/>
    </row>
    <row r="73" spans="1:16">
      <c r="B73" s="356"/>
    </row>
  </sheetData>
  <sheetProtection algorithmName="SHA-512" hashValue="WJ/QLGabAIggcSGz82P95qtw1t/0ura0oWM+i23/6N7LOIueTTtquuJZJ+p48KmX/Ygx6y1Fnd7TNNxZ17I4Xw==" saltValue="IOQJ/ryKt65DaQG6VSjlZA==" spinCount="100000" sheet="1" formatCells="0" formatColumns="0" formatRows="0"/>
  <mergeCells count="5">
    <mergeCell ref="B24:O24"/>
    <mergeCell ref="B26:O26"/>
    <mergeCell ref="C29:F29"/>
    <mergeCell ref="G29:J29"/>
    <mergeCell ref="K29:N29"/>
  </mergeCells>
  <phoneticPr fontId="6" type="noConversion"/>
  <conditionalFormatting sqref="B26:O26">
    <cfRule type="cellIs" dxfId="13" priority="1" operator="equal">
      <formula>0</formula>
    </cfRule>
  </conditionalFormatting>
  <printOptions horizontalCentered="1" verticalCentered="1"/>
  <pageMargins left="0.7" right="0.7" top="0.75" bottom="0.75" header="0.3" footer="0.3"/>
  <pageSetup scale="53" orientation="landscape" horizontalDpi="0" verticalDpi="0"/>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D19D0-A258-B846-BAAE-171FE117DC88}">
  <sheetPr>
    <tabColor theme="3"/>
    <pageSetUpPr fitToPage="1"/>
  </sheetPr>
  <dimension ref="A10:Q61"/>
  <sheetViews>
    <sheetView topLeftCell="A5" workbookViewId="0">
      <selection activeCell="C17" sqref="C17:I17"/>
    </sheetView>
  </sheetViews>
  <sheetFormatPr baseColWidth="10" defaultColWidth="7.33203125" defaultRowHeight="14"/>
  <cols>
    <col min="1" max="1" width="7.33203125" style="354"/>
    <col min="2" max="3" width="3.1640625" style="354" customWidth="1"/>
    <col min="4" max="4" width="55.33203125" style="354" customWidth="1"/>
    <col min="5" max="8" width="20.33203125" style="354" customWidth="1"/>
    <col min="9" max="9" width="4.83203125" style="354" customWidth="1"/>
    <col min="10" max="10" width="7.33203125" style="354"/>
    <col min="11" max="11" width="10.5" style="354" bestFit="1" customWidth="1"/>
    <col min="12" max="16384" width="7.33203125" style="354"/>
  </cols>
  <sheetData>
    <row r="10" spans="1:17" ht="56" customHeight="1"/>
    <row r="11" spans="1:17" ht="56" customHeight="1"/>
    <row r="12" spans="1:17" ht="56" customHeight="1"/>
    <row r="15" spans="1:17" s="344" customFormat="1" ht="64" customHeight="1">
      <c r="A15" s="603"/>
      <c r="B15" s="603"/>
      <c r="C15" s="1073" t="s">
        <v>657</v>
      </c>
      <c r="D15" s="1073"/>
      <c r="E15" s="1073"/>
      <c r="F15" s="1073"/>
      <c r="G15" s="1073"/>
      <c r="H15" s="1073"/>
      <c r="I15" s="1073"/>
      <c r="J15" s="605"/>
      <c r="K15" s="605"/>
      <c r="L15" s="355"/>
      <c r="M15" s="355"/>
      <c r="N15" s="355"/>
      <c r="O15" s="355"/>
      <c r="P15" s="355"/>
      <c r="Q15" s="355"/>
    </row>
    <row r="16" spans="1:17" s="344" customFormat="1" ht="23">
      <c r="A16" s="603"/>
      <c r="B16" s="603"/>
      <c r="C16" s="600"/>
      <c r="D16" s="600"/>
      <c r="E16" s="600"/>
      <c r="F16" s="600"/>
      <c r="G16" s="600"/>
      <c r="H16" s="600"/>
      <c r="I16" s="600"/>
      <c r="J16" s="605"/>
      <c r="K16" s="605"/>
      <c r="L16" s="355"/>
      <c r="M16" s="355"/>
      <c r="N16" s="355"/>
      <c r="O16" s="355"/>
      <c r="P16" s="355"/>
      <c r="Q16" s="355"/>
    </row>
    <row r="17" spans="1:17" s="344" customFormat="1" ht="30">
      <c r="A17" s="603"/>
      <c r="B17" s="603"/>
      <c r="C17" s="1074">
        <f>'1. Business model'!F25</f>
        <v>0</v>
      </c>
      <c r="D17" s="1074"/>
      <c r="E17" s="1074"/>
      <c r="F17" s="1074"/>
      <c r="G17" s="1074"/>
      <c r="H17" s="1074"/>
      <c r="I17" s="1074"/>
      <c r="J17" s="605"/>
      <c r="K17" s="605"/>
      <c r="L17" s="355"/>
      <c r="M17" s="355"/>
      <c r="N17" s="355"/>
      <c r="O17" s="355"/>
      <c r="P17" s="355"/>
      <c r="Q17" s="355"/>
    </row>
    <row r="18" spans="1:17" s="344" customFormat="1" ht="30">
      <c r="A18" s="603"/>
      <c r="B18" s="603"/>
      <c r="C18" s="601"/>
      <c r="D18" s="601"/>
      <c r="E18" s="601"/>
      <c r="F18" s="601"/>
      <c r="G18" s="601"/>
      <c r="H18" s="601"/>
      <c r="I18" s="601"/>
      <c r="J18" s="605"/>
      <c r="K18" s="605"/>
      <c r="L18" s="355"/>
      <c r="M18" s="355"/>
      <c r="N18" s="355"/>
      <c r="O18" s="355"/>
      <c r="P18" s="355"/>
      <c r="Q18" s="355"/>
    </row>
    <row r="19" spans="1:17" s="344" customFormat="1" ht="16" customHeight="1">
      <c r="A19" s="603"/>
      <c r="B19" s="603"/>
      <c r="C19" s="601"/>
      <c r="D19" s="601"/>
      <c r="E19" s="601"/>
      <c r="F19" s="601"/>
      <c r="G19" s="601"/>
      <c r="H19" s="601"/>
      <c r="I19" s="601"/>
      <c r="J19" s="605"/>
      <c r="K19" s="605"/>
      <c r="L19" s="355"/>
      <c r="M19" s="355"/>
      <c r="N19" s="355"/>
      <c r="O19" s="355"/>
      <c r="P19" s="355"/>
      <c r="Q19" s="355"/>
    </row>
    <row r="20" spans="1:17" s="344" customFormat="1" ht="31" thickBot="1">
      <c r="A20" s="603"/>
      <c r="B20" s="603"/>
      <c r="C20" s="602"/>
      <c r="D20" s="602"/>
      <c r="E20" s="602"/>
      <c r="F20" s="602"/>
      <c r="G20" s="602"/>
      <c r="H20" s="602"/>
      <c r="I20" s="602"/>
      <c r="J20" s="605"/>
      <c r="K20" s="605"/>
      <c r="L20" s="355"/>
      <c r="M20" s="355"/>
      <c r="N20" s="355"/>
      <c r="O20" s="355"/>
      <c r="P20" s="355"/>
      <c r="Q20" s="355"/>
    </row>
    <row r="21" spans="1:17" ht="31" customHeight="1">
      <c r="A21" s="28"/>
      <c r="B21" s="28"/>
      <c r="C21" s="358"/>
      <c r="D21" s="359" t="s">
        <v>420</v>
      </c>
      <c r="E21" s="360" t="s">
        <v>658</v>
      </c>
      <c r="F21" s="361" t="s">
        <v>659</v>
      </c>
      <c r="G21" s="361" t="s">
        <v>660</v>
      </c>
      <c r="H21" s="361" t="s">
        <v>661</v>
      </c>
      <c r="I21" s="29"/>
      <c r="J21" s="28"/>
      <c r="K21" s="28"/>
    </row>
    <row r="22" spans="1:17" ht="21" customHeight="1">
      <c r="A22" s="28"/>
      <c r="B22" s="28"/>
      <c r="C22" s="358"/>
      <c r="D22" s="350" t="s">
        <v>421</v>
      </c>
      <c r="E22" s="350"/>
      <c r="F22" s="362"/>
      <c r="G22" s="362"/>
      <c r="H22" s="362"/>
      <c r="I22" s="30"/>
      <c r="J22" s="28"/>
      <c r="K22" s="28"/>
    </row>
    <row r="23" spans="1:17" ht="21" customHeight="1">
      <c r="A23" s="28"/>
      <c r="B23" s="28"/>
      <c r="C23" s="358"/>
      <c r="D23" s="363" t="s">
        <v>422</v>
      </c>
      <c r="E23" s="597">
        <f>'6. Funding'!C53+'6. Funding'!D53</f>
        <v>0</v>
      </c>
      <c r="F23" s="598">
        <f>'7. Cash Flows 3 year'!G57</f>
        <v>0</v>
      </c>
      <c r="G23" s="598">
        <f>'7. Cash Flows 3 year'!K57</f>
        <v>0</v>
      </c>
      <c r="H23" s="598">
        <f>'7. Cash Flows 3 year'!O57</f>
        <v>0</v>
      </c>
      <c r="I23" s="31"/>
      <c r="J23" s="28"/>
      <c r="K23" s="606"/>
    </row>
    <row r="24" spans="1:17" ht="21" customHeight="1">
      <c r="A24" s="28"/>
      <c r="B24" s="28"/>
      <c r="C24" s="358"/>
      <c r="D24" s="363" t="s">
        <v>423</v>
      </c>
      <c r="E24" s="376">
        <f>'6. Funding'!C49+'6. Funding'!D49+'5. Beginning Balance Sheet'!E31</f>
        <v>0</v>
      </c>
      <c r="F24" s="376">
        <f>E24+SUM('7. Cash Flows 3 year'!D45:G45)</f>
        <v>0</v>
      </c>
      <c r="G24" s="376">
        <f>F24+SUM('7. Cash Flows 3 year'!H45:K45)</f>
        <v>0</v>
      </c>
      <c r="H24" s="376">
        <f>G24+SUM('7. Cash Flows 3 year'!L45:O45)</f>
        <v>0</v>
      </c>
      <c r="I24" s="31"/>
      <c r="J24" s="28"/>
      <c r="K24" s="28"/>
    </row>
    <row r="25" spans="1:17" ht="21" customHeight="1">
      <c r="A25" s="28"/>
      <c r="B25" s="28"/>
      <c r="C25" s="358"/>
      <c r="D25" s="363" t="s">
        <v>662</v>
      </c>
      <c r="E25" s="376">
        <f>SUM('6. Funding'!C45:D48)+SUM('6. Funding'!C50:D50)</f>
        <v>0</v>
      </c>
      <c r="F25" s="376">
        <f t="shared" ref="F25:H26" si="0">E25</f>
        <v>0</v>
      </c>
      <c r="G25" s="376">
        <f t="shared" si="0"/>
        <v>0</v>
      </c>
      <c r="H25" s="376">
        <f t="shared" si="0"/>
        <v>0</v>
      </c>
      <c r="I25" s="31"/>
      <c r="J25" s="28"/>
      <c r="K25" s="28"/>
    </row>
    <row r="26" spans="1:17" ht="21" customHeight="1">
      <c r="A26" s="28"/>
      <c r="B26" s="28"/>
      <c r="C26" s="358"/>
      <c r="D26" s="363" t="s">
        <v>424</v>
      </c>
      <c r="E26" s="376">
        <f>SUM('6. Funding'!C51:D52)+'5. Beginning Balance Sheet'!E32</f>
        <v>0</v>
      </c>
      <c r="F26" s="376">
        <f t="shared" si="0"/>
        <v>0</v>
      </c>
      <c r="G26" s="376">
        <f t="shared" si="0"/>
        <v>0</v>
      </c>
      <c r="H26" s="376">
        <f t="shared" si="0"/>
        <v>0</v>
      </c>
      <c r="I26" s="32"/>
      <c r="J26" s="28"/>
      <c r="K26" s="28"/>
    </row>
    <row r="27" spans="1:17" ht="21" customHeight="1" thickBot="1">
      <c r="A27" s="28"/>
      <c r="B27" s="28"/>
      <c r="C27" s="358"/>
      <c r="D27" s="364" t="s">
        <v>425</v>
      </c>
      <c r="E27" s="593">
        <f>SUM(E23:E26)</f>
        <v>0</v>
      </c>
      <c r="F27" s="593">
        <f>SUM(F23:F26)</f>
        <v>0</v>
      </c>
      <c r="G27" s="593">
        <f>SUM(G23:G26)</f>
        <v>0</v>
      </c>
      <c r="H27" s="593">
        <f>SUM(H23:H26)</f>
        <v>0</v>
      </c>
      <c r="I27" s="33"/>
      <c r="J27" s="28"/>
      <c r="K27" s="28"/>
    </row>
    <row r="28" spans="1:17" ht="21" customHeight="1">
      <c r="A28" s="28"/>
      <c r="B28" s="28"/>
      <c r="C28" s="358"/>
      <c r="D28" s="365"/>
      <c r="E28" s="375"/>
      <c r="F28" s="352"/>
      <c r="G28" s="352"/>
      <c r="H28" s="352"/>
      <c r="I28" s="31"/>
      <c r="J28" s="28"/>
      <c r="K28" s="28"/>
    </row>
    <row r="29" spans="1:17" ht="21" customHeight="1">
      <c r="A29" s="28"/>
      <c r="B29" s="28"/>
      <c r="C29" s="358"/>
      <c r="D29" s="365" t="s">
        <v>663</v>
      </c>
      <c r="E29" s="375"/>
      <c r="F29" s="376"/>
      <c r="G29" s="376"/>
      <c r="H29" s="376"/>
      <c r="I29" s="34"/>
      <c r="J29" s="28"/>
      <c r="K29" s="28"/>
    </row>
    <row r="30" spans="1:17" ht="21" customHeight="1">
      <c r="A30" s="28"/>
      <c r="B30" s="28"/>
      <c r="C30" s="358"/>
      <c r="D30" s="366" t="s">
        <v>427</v>
      </c>
      <c r="E30" s="592">
        <f>'6. Funding'!C34+'6. Funding'!D34+'5. Beginning Balance Sheet'!E36</f>
        <v>0</v>
      </c>
      <c r="F30" s="592">
        <f>E30</f>
        <v>0</v>
      </c>
      <c r="G30" s="592">
        <f>F30</f>
        <v>0</v>
      </c>
      <c r="H30" s="592">
        <f>G30</f>
        <v>0</v>
      </c>
      <c r="I30" s="31"/>
      <c r="J30" s="28"/>
      <c r="K30" s="28"/>
    </row>
    <row r="31" spans="1:17" ht="21" customHeight="1">
      <c r="A31" s="28"/>
      <c r="B31" s="28"/>
      <c r="C31" s="358"/>
      <c r="D31" s="366" t="s">
        <v>428</v>
      </c>
      <c r="E31" s="352">
        <f>'6. Funding'!C35+'6. Funding'!D35+'5. Beginning Balance Sheet'!E37</f>
        <v>0</v>
      </c>
      <c r="F31" s="352">
        <f t="shared" ref="F31:H35" si="1">E31</f>
        <v>0</v>
      </c>
      <c r="G31" s="352">
        <f t="shared" si="1"/>
        <v>0</v>
      </c>
      <c r="H31" s="352">
        <f t="shared" si="1"/>
        <v>0</v>
      </c>
      <c r="I31" s="31"/>
      <c r="J31" s="28"/>
      <c r="K31" s="28"/>
    </row>
    <row r="32" spans="1:17" ht="21" customHeight="1">
      <c r="A32" s="28"/>
      <c r="B32" s="28"/>
      <c r="C32" s="358"/>
      <c r="D32" s="366" t="s">
        <v>429</v>
      </c>
      <c r="E32" s="352">
        <f>'6. Funding'!C36+'6. Funding'!D36+'5. Beginning Balance Sheet'!E38</f>
        <v>0</v>
      </c>
      <c r="F32" s="352">
        <f t="shared" si="1"/>
        <v>0</v>
      </c>
      <c r="G32" s="352">
        <f t="shared" si="1"/>
        <v>0</v>
      </c>
      <c r="H32" s="352">
        <f t="shared" si="1"/>
        <v>0</v>
      </c>
      <c r="I32" s="31"/>
      <c r="J32" s="28"/>
      <c r="K32" s="28"/>
    </row>
    <row r="33" spans="1:11" ht="21" customHeight="1">
      <c r="A33" s="28"/>
      <c r="B33" s="28"/>
      <c r="C33" s="358"/>
      <c r="D33" s="366" t="s">
        <v>241</v>
      </c>
      <c r="E33" s="352">
        <f>'6. Funding'!C37+'6. Funding'!D37+'5. Beginning Balance Sheet'!E39</f>
        <v>0</v>
      </c>
      <c r="F33" s="352">
        <f t="shared" si="1"/>
        <v>0</v>
      </c>
      <c r="G33" s="352">
        <f t="shared" si="1"/>
        <v>0</v>
      </c>
      <c r="H33" s="352">
        <f t="shared" si="1"/>
        <v>0</v>
      </c>
      <c r="I33" s="31"/>
      <c r="J33" s="28"/>
      <c r="K33" s="28"/>
    </row>
    <row r="34" spans="1:11" ht="21" customHeight="1">
      <c r="A34" s="28"/>
      <c r="B34" s="28"/>
      <c r="C34" s="358"/>
      <c r="D34" s="366" t="s">
        <v>430</v>
      </c>
      <c r="E34" s="352">
        <f>'6. Funding'!C38+'6. Funding'!D38+'5. Beginning Balance Sheet'!E40</f>
        <v>0</v>
      </c>
      <c r="F34" s="352">
        <f t="shared" si="1"/>
        <v>0</v>
      </c>
      <c r="G34" s="352">
        <f t="shared" si="1"/>
        <v>0</v>
      </c>
      <c r="H34" s="352">
        <f t="shared" si="1"/>
        <v>0</v>
      </c>
      <c r="I34" s="31"/>
      <c r="J34" s="28"/>
      <c r="K34" s="28"/>
    </row>
    <row r="35" spans="1:11" ht="21" customHeight="1">
      <c r="A35" s="28"/>
      <c r="B35" s="28"/>
      <c r="C35" s="358"/>
      <c r="D35" s="366" t="s">
        <v>305</v>
      </c>
      <c r="E35" s="352">
        <f>'6. Funding'!C39+'6. Funding'!D39+'5. Beginning Balance Sheet'!E41</f>
        <v>0</v>
      </c>
      <c r="F35" s="352">
        <f t="shared" si="1"/>
        <v>0</v>
      </c>
      <c r="G35" s="352">
        <f t="shared" si="1"/>
        <v>0</v>
      </c>
      <c r="H35" s="352">
        <f t="shared" si="1"/>
        <v>0</v>
      </c>
      <c r="I35" s="31"/>
      <c r="J35" s="28"/>
      <c r="K35" s="28"/>
    </row>
    <row r="36" spans="1:11" ht="21" customHeight="1">
      <c r="A36" s="28"/>
      <c r="B36" s="28"/>
      <c r="C36" s="358"/>
      <c r="D36" s="366" t="s">
        <v>431</v>
      </c>
      <c r="E36" s="352">
        <f>'6. Funding'!C40+'6. Funding'!D40+'5. Beginning Balance Sheet'!E42</f>
        <v>0</v>
      </c>
      <c r="F36" s="352">
        <f>E36+SUM('7. Cash Flows 3 year'!D44:G44)</f>
        <v>0</v>
      </c>
      <c r="G36" s="352">
        <f>F36+SUM('7. Cash Flows 3 year'!H44:K44)</f>
        <v>0</v>
      </c>
      <c r="H36" s="352">
        <f>G36+SUM('7. Cash Flows 3 year'!L44:O44)</f>
        <v>0</v>
      </c>
      <c r="I36" s="31"/>
      <c r="J36" s="28"/>
      <c r="K36" s="28"/>
    </row>
    <row r="37" spans="1:11" ht="21" customHeight="1" thickBot="1">
      <c r="A37" s="28"/>
      <c r="B37" s="28"/>
      <c r="C37" s="358"/>
      <c r="D37" s="367" t="s">
        <v>432</v>
      </c>
      <c r="E37" s="374">
        <f>SUM(E30:E36)</f>
        <v>0</v>
      </c>
      <c r="F37" s="374">
        <f>SUM(F30:F36)</f>
        <v>0</v>
      </c>
      <c r="G37" s="374">
        <f>SUM(G30:G36)</f>
        <v>0</v>
      </c>
      <c r="H37" s="377">
        <f>SUM(H30:H36)</f>
        <v>0</v>
      </c>
      <c r="I37" s="33"/>
      <c r="J37" s="28"/>
      <c r="K37" s="28"/>
    </row>
    <row r="38" spans="1:11" ht="21" customHeight="1">
      <c r="A38" s="28"/>
      <c r="B38" s="28"/>
      <c r="C38" s="358"/>
      <c r="D38" s="368" t="s">
        <v>664</v>
      </c>
      <c r="E38" s="378"/>
      <c r="F38" s="379">
        <f>SUM('Proforma P&amp;L '!C58:F58)</f>
        <v>0</v>
      </c>
      <c r="G38" s="379">
        <f>F38+SUM('Proforma P&amp;L '!G58:J58)</f>
        <v>0</v>
      </c>
      <c r="H38" s="379">
        <f>G38+SUM('Proforma P&amp;L '!K58:N58)</f>
        <v>0</v>
      </c>
      <c r="I38" s="35"/>
      <c r="J38" s="28"/>
      <c r="K38" s="607"/>
    </row>
    <row r="39" spans="1:11" ht="21" customHeight="1" thickBot="1">
      <c r="A39" s="28"/>
      <c r="B39" s="28"/>
      <c r="C39" s="358"/>
      <c r="D39" s="369" t="s">
        <v>433</v>
      </c>
      <c r="E39" s="594">
        <f>E27+E37</f>
        <v>0</v>
      </c>
      <c r="F39" s="594">
        <f>F27+F37-F38</f>
        <v>0</v>
      </c>
      <c r="G39" s="594">
        <f>G27+G37-G38</f>
        <v>0</v>
      </c>
      <c r="H39" s="595">
        <f>H27+H37-H38</f>
        <v>0</v>
      </c>
      <c r="I39" s="31"/>
      <c r="J39" s="28"/>
      <c r="K39" s="28"/>
    </row>
    <row r="40" spans="1:11" ht="21" customHeight="1">
      <c r="A40" s="28"/>
      <c r="B40" s="28"/>
      <c r="C40" s="358"/>
      <c r="D40" s="365"/>
      <c r="E40" s="375"/>
      <c r="F40" s="352"/>
      <c r="G40" s="352"/>
      <c r="H40" s="352"/>
      <c r="I40" s="31"/>
      <c r="J40" s="28"/>
      <c r="K40" s="28"/>
    </row>
    <row r="41" spans="1:11" ht="21" customHeight="1">
      <c r="A41" s="28"/>
      <c r="B41" s="28"/>
      <c r="C41" s="358"/>
      <c r="D41" s="359" t="s">
        <v>434</v>
      </c>
      <c r="E41" s="380"/>
      <c r="F41" s="380"/>
      <c r="G41" s="380"/>
      <c r="H41" s="380"/>
      <c r="I41" s="36"/>
      <c r="J41" s="28"/>
      <c r="K41" s="28"/>
    </row>
    <row r="42" spans="1:11" ht="21" customHeight="1">
      <c r="A42" s="28"/>
      <c r="B42" s="28"/>
      <c r="C42" s="358"/>
      <c r="D42" s="365" t="s">
        <v>665</v>
      </c>
      <c r="E42" s="375"/>
      <c r="F42" s="352"/>
      <c r="G42" s="352"/>
      <c r="H42" s="352"/>
      <c r="I42" s="31"/>
      <c r="J42" s="28"/>
      <c r="K42" s="28"/>
    </row>
    <row r="43" spans="1:11" ht="21" customHeight="1">
      <c r="A43" s="28"/>
      <c r="B43" s="28"/>
      <c r="C43" s="358"/>
      <c r="D43" s="366" t="s">
        <v>666</v>
      </c>
      <c r="E43" s="599">
        <f>'6. Funding'!D63</f>
        <v>0</v>
      </c>
      <c r="F43" s="599">
        <f>'6. Funding'!O81</f>
        <v>0</v>
      </c>
      <c r="G43" s="599">
        <f>'6. Funding'!AA81</f>
        <v>0</v>
      </c>
      <c r="H43" s="599">
        <f>'6. Funding'!AM81</f>
        <v>0</v>
      </c>
      <c r="I43" s="31"/>
      <c r="J43" s="608"/>
      <c r="K43" s="608"/>
    </row>
    <row r="44" spans="1:11" ht="21" customHeight="1">
      <c r="A44" s="28"/>
      <c r="B44" s="28"/>
      <c r="C44" s="358"/>
      <c r="D44" s="366" t="s">
        <v>667</v>
      </c>
      <c r="E44" s="381">
        <f>'6. Funding'!D64</f>
        <v>0</v>
      </c>
      <c r="F44" s="381">
        <f>'6. Funding'!O86</f>
        <v>0</v>
      </c>
      <c r="G44" s="381">
        <f>'6. Funding'!AA86</f>
        <v>0</v>
      </c>
      <c r="H44" s="381">
        <f>'6. Funding'!AM86</f>
        <v>0</v>
      </c>
      <c r="I44" s="31"/>
      <c r="J44" s="608"/>
      <c r="K44" s="608"/>
    </row>
    <row r="45" spans="1:11" ht="21" customHeight="1">
      <c r="A45" s="28"/>
      <c r="B45" s="28"/>
      <c r="C45" s="358"/>
      <c r="D45" s="366" t="s">
        <v>668</v>
      </c>
      <c r="E45" s="381">
        <f>'6. Funding'!D65+'6. Funding'!D66</f>
        <v>0</v>
      </c>
      <c r="F45" s="381">
        <f>'6. Funding'!O91+'6. Funding'!O96</f>
        <v>0</v>
      </c>
      <c r="G45" s="381">
        <f>'6. Funding'!AA91+'6. Funding'!AA96</f>
        <v>0</v>
      </c>
      <c r="H45" s="381">
        <f>'6. Funding'!AM91+'6. Funding'!AM96</f>
        <v>0</v>
      </c>
      <c r="I45" s="31"/>
      <c r="J45" s="608"/>
      <c r="K45" s="608"/>
    </row>
    <row r="46" spans="1:11" ht="21" customHeight="1">
      <c r="A46" s="28"/>
      <c r="B46" s="28"/>
      <c r="C46" s="358"/>
      <c r="D46" s="366" t="s">
        <v>669</v>
      </c>
      <c r="E46" s="381">
        <v>0</v>
      </c>
      <c r="F46" s="381">
        <v>0</v>
      </c>
      <c r="G46" s="381">
        <v>0</v>
      </c>
      <c r="H46" s="381">
        <v>0</v>
      </c>
      <c r="I46" s="31"/>
      <c r="J46" s="608"/>
      <c r="K46" s="608"/>
    </row>
    <row r="47" spans="1:11" ht="21" customHeight="1" thickBot="1">
      <c r="A47" s="28"/>
      <c r="B47" s="28"/>
      <c r="C47" s="358"/>
      <c r="D47" s="367" t="s">
        <v>670</v>
      </c>
      <c r="E47" s="596">
        <f>SUM(E43:E46)</f>
        <v>0</v>
      </c>
      <c r="F47" s="596">
        <f>SUM(F43:F46)</f>
        <v>0</v>
      </c>
      <c r="G47" s="596">
        <f>SUM(G43:G46)</f>
        <v>0</v>
      </c>
      <c r="H47" s="596">
        <f>SUM(H43:H46)</f>
        <v>0</v>
      </c>
      <c r="I47" s="31"/>
      <c r="J47" s="28"/>
      <c r="K47" s="28"/>
    </row>
    <row r="48" spans="1:11" ht="21" customHeight="1">
      <c r="A48" s="28"/>
      <c r="B48" s="28"/>
      <c r="C48" s="358"/>
      <c r="D48" s="365" t="s">
        <v>435</v>
      </c>
      <c r="E48" s="375"/>
      <c r="F48" s="376"/>
      <c r="G48" s="376"/>
      <c r="H48" s="376"/>
      <c r="I48" s="31"/>
      <c r="J48" s="28"/>
      <c r="K48" s="28"/>
    </row>
    <row r="49" spans="1:11" ht="21" customHeight="1">
      <c r="A49" s="28"/>
      <c r="B49" s="28"/>
      <c r="C49" s="358"/>
      <c r="D49" s="366" t="s">
        <v>436</v>
      </c>
      <c r="E49" s="592">
        <f>'6. Funding'!D60+'6. Funding'!D61+'5. Beginning Balance Sheet'!E49</f>
        <v>0</v>
      </c>
      <c r="F49" s="592">
        <f>E49</f>
        <v>0</v>
      </c>
      <c r="G49" s="592">
        <f>F49</f>
        <v>0</v>
      </c>
      <c r="H49" s="592">
        <f>G49</f>
        <v>0</v>
      </c>
      <c r="I49" s="31"/>
      <c r="J49" s="609"/>
      <c r="K49" s="28"/>
    </row>
    <row r="50" spans="1:11" ht="21" customHeight="1">
      <c r="A50" s="28"/>
      <c r="B50" s="28"/>
      <c r="C50" s="358"/>
      <c r="D50" s="366" t="s">
        <v>762</v>
      </c>
      <c r="E50" s="381">
        <v>0</v>
      </c>
      <c r="F50" s="352">
        <f>'Proforma P&amp;L '!D65</f>
        <v>0</v>
      </c>
      <c r="G50" s="352">
        <f>F50-F51+'Proforma P&amp;L '!H65</f>
        <v>0</v>
      </c>
      <c r="H50" s="352">
        <f>G50-G51+'Proforma P&amp;L '!L65</f>
        <v>0</v>
      </c>
      <c r="I50" s="31"/>
      <c r="J50" s="28"/>
      <c r="K50" s="28"/>
    </row>
    <row r="51" spans="1:11" ht="21" customHeight="1">
      <c r="A51" s="28"/>
      <c r="B51" s="28"/>
      <c r="C51" s="358"/>
      <c r="D51" s="366" t="s">
        <v>671</v>
      </c>
      <c r="E51" s="591">
        <v>0</v>
      </c>
      <c r="F51" s="352">
        <f>SUM('7. Cash Flows 3 year'!D51:G51)</f>
        <v>0</v>
      </c>
      <c r="G51" s="352">
        <f>SUM('7. Cash Flows 3 year'!H51:K51)</f>
        <v>0</v>
      </c>
      <c r="H51" s="352">
        <f>SUM('7. Cash Flows 3 year'!L51:O51)</f>
        <v>0</v>
      </c>
      <c r="I51" s="31"/>
      <c r="J51" s="28"/>
      <c r="K51" s="28"/>
    </row>
    <row r="52" spans="1:11" ht="21" customHeight="1" thickBot="1">
      <c r="A52" s="28"/>
      <c r="B52" s="28"/>
      <c r="C52" s="358"/>
      <c r="D52" s="367" t="s">
        <v>672</v>
      </c>
      <c r="E52" s="374">
        <f>E49+E50-E51</f>
        <v>0</v>
      </c>
      <c r="F52" s="374">
        <f>F49+F50-F51</f>
        <v>0</v>
      </c>
      <c r="G52" s="374">
        <f>G49+G50-G51</f>
        <v>0</v>
      </c>
      <c r="H52" s="374">
        <f>H49+H50-H51</f>
        <v>0</v>
      </c>
      <c r="I52" s="33"/>
      <c r="J52" s="28"/>
      <c r="K52" s="28"/>
    </row>
    <row r="53" spans="1:11" ht="21" customHeight="1" thickBot="1">
      <c r="A53" s="28"/>
      <c r="B53" s="28"/>
      <c r="C53" s="358"/>
      <c r="D53" s="370" t="s">
        <v>673</v>
      </c>
      <c r="E53" s="382">
        <f>E47+E52</f>
        <v>0</v>
      </c>
      <c r="F53" s="382">
        <f>F47+F52</f>
        <v>0</v>
      </c>
      <c r="G53" s="382">
        <f>G47+G52</f>
        <v>0</v>
      </c>
      <c r="H53" s="382">
        <f>H47+H52</f>
        <v>0</v>
      </c>
      <c r="I53" s="31"/>
      <c r="J53" s="28"/>
      <c r="K53" s="28"/>
    </row>
    <row r="54" spans="1:11" ht="21" customHeight="1">
      <c r="A54" s="28"/>
      <c r="B54" s="28"/>
      <c r="C54" s="358"/>
      <c r="D54" s="350"/>
      <c r="E54" s="383"/>
      <c r="F54" s="383"/>
      <c r="G54" s="383"/>
      <c r="H54" s="383"/>
      <c r="I54" s="37"/>
      <c r="J54" s="28"/>
      <c r="K54" s="28"/>
    </row>
    <row r="55" spans="1:11" s="357" customFormat="1" ht="21" customHeight="1">
      <c r="A55" s="604"/>
      <c r="B55" s="604"/>
      <c r="C55" s="371"/>
      <c r="D55" s="1103" t="s">
        <v>674</v>
      </c>
      <c r="E55" s="384">
        <f>E39-E53</f>
        <v>0</v>
      </c>
      <c r="F55" s="384">
        <f>F39-F53</f>
        <v>0</v>
      </c>
      <c r="G55" s="384">
        <f>G39-G53</f>
        <v>0</v>
      </c>
      <c r="H55" s="384">
        <f>H39-H53</f>
        <v>0</v>
      </c>
      <c r="I55" s="38"/>
      <c r="J55" s="604"/>
      <c r="K55" s="610"/>
    </row>
    <row r="56" spans="1:11" ht="21" customHeight="1" thickBot="1">
      <c r="A56" s="28"/>
      <c r="B56" s="28"/>
      <c r="C56" s="372"/>
      <c r="D56" s="1104"/>
      <c r="E56" s="373" t="s">
        <v>419</v>
      </c>
      <c r="F56" s="373" t="s">
        <v>419</v>
      </c>
      <c r="G56" s="373" t="s">
        <v>419</v>
      </c>
      <c r="H56" s="373" t="s">
        <v>419</v>
      </c>
      <c r="I56" s="39"/>
      <c r="J56" s="28"/>
      <c r="K56" s="28"/>
    </row>
    <row r="57" spans="1:11">
      <c r="A57" s="28"/>
      <c r="B57" s="28"/>
      <c r="C57" s="28"/>
      <c r="D57" s="28"/>
      <c r="E57" s="28"/>
      <c r="F57" s="28"/>
      <c r="G57" s="28"/>
      <c r="H57" s="28"/>
      <c r="I57" s="28"/>
      <c r="J57" s="28"/>
      <c r="K57" s="28"/>
    </row>
    <row r="58" spans="1:11">
      <c r="A58" s="28"/>
      <c r="B58" s="28"/>
      <c r="C58" s="28"/>
      <c r="D58" s="28"/>
      <c r="E58" s="28"/>
      <c r="F58" s="28"/>
      <c r="G58" s="28"/>
      <c r="H58" s="28"/>
      <c r="I58" s="28"/>
      <c r="J58" s="28"/>
      <c r="K58" s="28"/>
    </row>
    <row r="59" spans="1:11">
      <c r="A59" s="28"/>
      <c r="B59" s="28"/>
      <c r="C59" s="28"/>
      <c r="D59" s="28"/>
      <c r="E59" s="28"/>
      <c r="F59" s="28"/>
      <c r="G59" s="28"/>
      <c r="H59" s="28"/>
      <c r="I59" s="28"/>
      <c r="J59" s="28"/>
      <c r="K59" s="28"/>
    </row>
    <row r="60" spans="1:11">
      <c r="A60" s="28"/>
      <c r="B60" s="28"/>
      <c r="C60" s="28"/>
      <c r="D60" s="28"/>
      <c r="E60" s="28"/>
      <c r="F60" s="28"/>
      <c r="G60" s="28"/>
      <c r="H60" s="28"/>
      <c r="I60" s="28"/>
      <c r="J60" s="28"/>
      <c r="K60" s="28"/>
    </row>
    <row r="61" spans="1:11">
      <c r="A61" s="28"/>
      <c r="B61" s="28"/>
      <c r="C61" s="28"/>
      <c r="D61" s="28"/>
      <c r="E61" s="28"/>
      <c r="F61" s="28"/>
      <c r="G61" s="28"/>
      <c r="H61" s="28"/>
      <c r="I61" s="28"/>
      <c r="J61" s="28"/>
      <c r="K61" s="28"/>
    </row>
  </sheetData>
  <sheetProtection algorithmName="SHA-512" hashValue="wSVW7OkAL8/A9v1j+DTv1xEddcOlEfTVComIDOXneyVIJPTutOhtrWsn1wsmAIzeiMVVYV9W0gKGN9FGLkeSeQ==" saltValue="ZX78j0qkO58D4bLU5o2+ZQ==" spinCount="100000" sheet="1" formatCells="0" formatColumns="0" formatRows="0"/>
  <mergeCells count="3">
    <mergeCell ref="D55:D56"/>
    <mergeCell ref="C15:I15"/>
    <mergeCell ref="C17:I17"/>
  </mergeCells>
  <phoneticPr fontId="6" type="noConversion"/>
  <conditionalFormatting sqref="C17:I17">
    <cfRule type="cellIs" dxfId="12" priority="1" operator="equal">
      <formula>0</formula>
    </cfRule>
  </conditionalFormatting>
  <conditionalFormatting sqref="E24:H26">
    <cfRule type="expression" dxfId="11" priority="2" stopIfTrue="1">
      <formula>ISERROR(E24)</formula>
    </cfRule>
  </conditionalFormatting>
  <conditionalFormatting sqref="E47:H47">
    <cfRule type="cellIs" dxfId="10" priority="15" stopIfTrue="1" operator="equal">
      <formula>#DIV/0!</formula>
    </cfRule>
    <cfRule type="notContainsBlanks" dxfId="9" priority="16" stopIfTrue="1">
      <formula>LEN(TRIM(E47))&gt;0</formula>
    </cfRule>
    <cfRule type="containsBlanks" dxfId="8" priority="17" stopIfTrue="1">
      <formula>LEN(TRIM(E47))=0</formula>
    </cfRule>
  </conditionalFormatting>
  <conditionalFormatting sqref="E27:I37">
    <cfRule type="expression" dxfId="7" priority="3" stopIfTrue="1">
      <formula>ISERROR(E27)</formula>
    </cfRule>
  </conditionalFormatting>
  <conditionalFormatting sqref="E39:I39">
    <cfRule type="expression" dxfId="6" priority="10" stopIfTrue="1">
      <formula>ISERROR(E39)</formula>
    </cfRule>
  </conditionalFormatting>
  <conditionalFormatting sqref="E53:I53">
    <cfRule type="expression" dxfId="5" priority="13" stopIfTrue="1">
      <formula>ISERROR(E53)</formula>
    </cfRule>
  </conditionalFormatting>
  <conditionalFormatting sqref="E55:I55">
    <cfRule type="expression" dxfId="4" priority="12" stopIfTrue="1">
      <formula>ISERROR(E55)</formula>
    </cfRule>
  </conditionalFormatting>
  <conditionalFormatting sqref="E56:I56">
    <cfRule type="containsText" dxfId="3" priority="5" operator="containsText" text="Warning:">
      <formula>NOT(ISERROR(SEARCH("Warning:",E56)))</formula>
    </cfRule>
  </conditionalFormatting>
  <conditionalFormatting sqref="F23:I23 I24:I25">
    <cfRule type="expression" dxfId="2" priority="8" stopIfTrue="1">
      <formula>ISERROR(F23)</formula>
    </cfRule>
  </conditionalFormatting>
  <conditionalFormatting sqref="F38:I38">
    <cfRule type="expression" dxfId="1" priority="14" stopIfTrue="1">
      <formula>ISERROR(F38)</formula>
    </cfRule>
  </conditionalFormatting>
  <conditionalFormatting sqref="I43:I51">
    <cfRule type="expression" dxfId="0" priority="6" stopIfTrue="1">
      <formula>ISERROR(I43)</formula>
    </cfRule>
  </conditionalFormatting>
  <printOptions horizontalCentered="1" verticalCentered="1"/>
  <pageMargins left="0.7" right="0.7" top="0.75" bottom="0.75" header="0.3" footer="0.3"/>
  <pageSetup scale="58" orientation="portrait" horizontalDpi="0" verticalDpi="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9244-ACBE-7D4C-849B-8E74FC984143}">
  <dimension ref="B3:F74"/>
  <sheetViews>
    <sheetView workbookViewId="0">
      <selection activeCell="H14" sqref="H14"/>
    </sheetView>
  </sheetViews>
  <sheetFormatPr baseColWidth="10" defaultRowHeight="16"/>
  <cols>
    <col min="1" max="1" width="10.83203125" style="77"/>
    <col min="2" max="2" width="85" style="77" customWidth="1"/>
    <col min="3" max="3" width="17" style="77" customWidth="1"/>
    <col min="4" max="4" width="20.33203125" style="77" customWidth="1"/>
    <col min="5" max="5" width="33.33203125" style="77" customWidth="1"/>
    <col min="6" max="16384" width="10.83203125" style="77"/>
  </cols>
  <sheetData>
    <row r="3" spans="2:2">
      <c r="B3" s="77" t="s">
        <v>988</v>
      </c>
    </row>
    <row r="16" spans="2:2" ht="106" customHeight="1" thickBot="1"/>
    <row r="17" spans="2:6" ht="23">
      <c r="B17" s="1105" t="s">
        <v>1014</v>
      </c>
      <c r="C17" s="1106"/>
      <c r="D17" s="1106"/>
      <c r="E17" s="946"/>
      <c r="F17" s="705"/>
    </row>
    <row r="18" spans="2:6" ht="48">
      <c r="B18" s="389"/>
      <c r="C18" s="477" t="s">
        <v>964</v>
      </c>
      <c r="D18" s="953" t="s">
        <v>969</v>
      </c>
      <c r="E18" s="953" t="s">
        <v>1006</v>
      </c>
      <c r="F18" s="480"/>
    </row>
    <row r="19" spans="2:6" ht="23">
      <c r="B19" s="943" t="s">
        <v>963</v>
      </c>
      <c r="C19" s="477"/>
      <c r="D19" s="477"/>
      <c r="E19" s="477"/>
      <c r="F19" s="480"/>
    </row>
    <row r="20" spans="2:6" ht="23" customHeight="1">
      <c r="B20" s="85" t="s">
        <v>9</v>
      </c>
      <c r="C20" s="960"/>
      <c r="D20" s="961"/>
      <c r="E20" s="402" t="s">
        <v>999</v>
      </c>
      <c r="F20" s="480"/>
    </row>
    <row r="21" spans="2:6" ht="23" customHeight="1">
      <c r="B21" s="85"/>
      <c r="C21" s="962"/>
      <c r="D21" s="962"/>
      <c r="E21" s="477"/>
      <c r="F21" s="480"/>
    </row>
    <row r="22" spans="2:6" ht="23" customHeight="1">
      <c r="B22" s="943" t="s">
        <v>984</v>
      </c>
      <c r="C22" s="962"/>
      <c r="D22" s="962"/>
      <c r="E22" s="477"/>
      <c r="F22" s="480"/>
    </row>
    <row r="23" spans="2:6" ht="23" customHeight="1">
      <c r="B23" s="85" t="s">
        <v>983</v>
      </c>
      <c r="C23" s="960"/>
      <c r="D23" s="961"/>
      <c r="E23" s="402" t="s">
        <v>1000</v>
      </c>
      <c r="F23" s="480"/>
    </row>
    <row r="24" spans="2:6" ht="23" customHeight="1">
      <c r="B24" s="85" t="s">
        <v>978</v>
      </c>
      <c r="C24" s="960"/>
      <c r="D24" s="961"/>
      <c r="E24" s="402" t="s">
        <v>1001</v>
      </c>
      <c r="F24" s="480"/>
    </row>
    <row r="25" spans="2:6" ht="23" customHeight="1">
      <c r="B25" s="85" t="s">
        <v>979</v>
      </c>
      <c r="C25" s="960"/>
      <c r="D25" s="961"/>
      <c r="E25" s="402" t="s">
        <v>1002</v>
      </c>
      <c r="F25" s="480"/>
    </row>
    <row r="26" spans="2:6" ht="23" customHeight="1">
      <c r="B26" s="85" t="s">
        <v>980</v>
      </c>
      <c r="C26" s="960"/>
      <c r="D26" s="961"/>
      <c r="E26" s="402" t="s">
        <v>1003</v>
      </c>
      <c r="F26" s="480"/>
    </row>
    <row r="27" spans="2:6" ht="23" customHeight="1">
      <c r="B27" s="85" t="s">
        <v>981</v>
      </c>
      <c r="C27" s="960"/>
      <c r="D27" s="961"/>
      <c r="E27" s="402" t="s">
        <v>1004</v>
      </c>
      <c r="F27" s="480"/>
    </row>
    <row r="28" spans="2:6" ht="23" customHeight="1">
      <c r="B28" s="85" t="s">
        <v>982</v>
      </c>
      <c r="C28" s="402">
        <v>0</v>
      </c>
      <c r="D28" s="961"/>
      <c r="E28" s="402" t="s">
        <v>1005</v>
      </c>
      <c r="F28" s="480"/>
    </row>
    <row r="29" spans="2:6" ht="47" customHeight="1">
      <c r="B29" s="85" t="s">
        <v>985</v>
      </c>
      <c r="C29" s="1107" t="str">
        <f>IF(SUM(D23:D28)&lt;&gt;1,"make sure your percentages add to 100%","yes")</f>
        <v>make sure your percentages add to 100%</v>
      </c>
      <c r="D29" s="1107"/>
      <c r="E29" s="477"/>
      <c r="F29" s="480"/>
    </row>
    <row r="30" spans="2:6" ht="34" customHeight="1" thickBot="1">
      <c r="B30" s="481"/>
      <c r="C30" s="482"/>
      <c r="D30" s="482"/>
      <c r="E30" s="482"/>
      <c r="F30" s="944"/>
    </row>
    <row r="31" spans="2:6" ht="38" customHeight="1" thickBot="1"/>
    <row r="32" spans="2:6" ht="23">
      <c r="B32" s="1105" t="s">
        <v>965</v>
      </c>
      <c r="C32" s="1106"/>
      <c r="D32" s="1106"/>
      <c r="E32" s="946"/>
      <c r="F32" s="705"/>
    </row>
    <row r="33" spans="2:6" ht="48">
      <c r="B33" s="389"/>
      <c r="C33" s="477"/>
      <c r="D33" s="953"/>
      <c r="E33" s="953" t="s">
        <v>1006</v>
      </c>
      <c r="F33" s="480"/>
    </row>
    <row r="34" spans="2:6" ht="23">
      <c r="B34" s="943" t="s">
        <v>440</v>
      </c>
      <c r="C34" s="477"/>
      <c r="D34" s="477"/>
      <c r="E34" s="477"/>
      <c r="F34" s="480"/>
    </row>
    <row r="35" spans="2:6" ht="24" customHeight="1">
      <c r="B35" s="85" t="s">
        <v>59</v>
      </c>
      <c r="C35" s="960"/>
      <c r="D35" s="477"/>
      <c r="E35" s="402" t="s">
        <v>1007</v>
      </c>
      <c r="F35" s="480"/>
    </row>
    <row r="36" spans="2:6" ht="24" customHeight="1">
      <c r="B36" s="85" t="s">
        <v>995</v>
      </c>
      <c r="C36" s="960"/>
      <c r="D36" s="477"/>
      <c r="E36" s="402" t="s">
        <v>1008</v>
      </c>
      <c r="F36" s="480"/>
    </row>
    <row r="37" spans="2:6" ht="24" customHeight="1">
      <c r="B37" s="85" t="s">
        <v>142</v>
      </c>
      <c r="C37" s="960"/>
      <c r="D37" s="477"/>
      <c r="E37" s="402" t="s">
        <v>1009</v>
      </c>
      <c r="F37" s="480"/>
    </row>
    <row r="38" spans="2:6" ht="24" customHeight="1">
      <c r="B38" s="85"/>
      <c r="C38" s="477"/>
      <c r="D38" s="477"/>
      <c r="E38" s="477"/>
      <c r="F38" s="480"/>
    </row>
    <row r="39" spans="2:6" ht="24" customHeight="1">
      <c r="B39" s="943" t="s">
        <v>966</v>
      </c>
      <c r="C39" s="477"/>
      <c r="D39" s="477"/>
      <c r="E39" s="477"/>
      <c r="F39" s="480"/>
    </row>
    <row r="40" spans="2:6" ht="24" customHeight="1">
      <c r="B40" s="85" t="s">
        <v>260</v>
      </c>
      <c r="C40" s="960"/>
      <c r="D40" s="477"/>
      <c r="E40" s="402" t="s">
        <v>1010</v>
      </c>
      <c r="F40" s="480"/>
    </row>
    <row r="41" spans="2:6" ht="24" customHeight="1">
      <c r="B41" s="85" t="s">
        <v>264</v>
      </c>
      <c r="C41" s="960"/>
      <c r="D41" s="477"/>
      <c r="E41" s="402" t="s">
        <v>1011</v>
      </c>
      <c r="F41" s="480"/>
    </row>
    <row r="42" spans="2:6" ht="24" customHeight="1">
      <c r="B42" s="85" t="s">
        <v>272</v>
      </c>
      <c r="C42" s="960"/>
      <c r="D42" s="477"/>
      <c r="E42" s="402" t="s">
        <v>1012</v>
      </c>
      <c r="F42" s="480"/>
    </row>
    <row r="43" spans="2:6" ht="24" customHeight="1">
      <c r="B43" s="85" t="s">
        <v>294</v>
      </c>
      <c r="C43" s="960"/>
      <c r="D43" s="477"/>
      <c r="E43" s="402" t="s">
        <v>1013</v>
      </c>
      <c r="F43" s="480"/>
    </row>
    <row r="44" spans="2:6" ht="23" customHeight="1" thickBot="1">
      <c r="B44" s="481"/>
      <c r="C44" s="477"/>
      <c r="D44" s="477"/>
      <c r="E44" s="477"/>
      <c r="F44" s="480"/>
    </row>
    <row r="45" spans="2:6" ht="23">
      <c r="B45" s="1105" t="s">
        <v>967</v>
      </c>
      <c r="C45" s="1106"/>
      <c r="D45" s="1106"/>
      <c r="E45" s="946"/>
      <c r="F45" s="705"/>
    </row>
    <row r="46" spans="2:6" ht="23" customHeight="1">
      <c r="B46" s="389"/>
      <c r="C46" s="477"/>
      <c r="D46" s="953"/>
      <c r="E46" s="953"/>
      <c r="F46" s="480"/>
    </row>
    <row r="47" spans="2:6" ht="23" customHeight="1">
      <c r="B47" s="85" t="s">
        <v>992</v>
      </c>
      <c r="C47" s="960"/>
      <c r="D47" s="477"/>
      <c r="E47" s="402" t="s">
        <v>1015</v>
      </c>
      <c r="F47" s="480"/>
    </row>
    <row r="48" spans="2:6" ht="23" customHeight="1">
      <c r="B48" s="85" t="s">
        <v>993</v>
      </c>
      <c r="C48" s="960"/>
      <c r="D48" s="477"/>
      <c r="E48" s="402" t="s">
        <v>1016</v>
      </c>
      <c r="F48" s="480"/>
    </row>
    <row r="49" spans="2:6" ht="23" customHeight="1" thickBot="1">
      <c r="B49" s="85"/>
      <c r="C49" s="477"/>
      <c r="D49" s="477"/>
      <c r="E49" s="477"/>
      <c r="F49" s="480"/>
    </row>
    <row r="50" spans="2:6" ht="23">
      <c r="B50" s="1105" t="s">
        <v>968</v>
      </c>
      <c r="C50" s="1106"/>
      <c r="D50" s="1106"/>
      <c r="E50" s="946"/>
      <c r="F50" s="705"/>
    </row>
    <row r="51" spans="2:6" ht="24" customHeight="1">
      <c r="B51" s="389"/>
      <c r="C51" s="477"/>
      <c r="D51" s="953"/>
      <c r="E51" s="953"/>
      <c r="F51" s="480"/>
    </row>
    <row r="52" spans="2:6" ht="23" customHeight="1">
      <c r="B52" s="85" t="s">
        <v>987</v>
      </c>
      <c r="C52" s="960"/>
      <c r="D52" s="477"/>
      <c r="E52" s="402" t="s">
        <v>1017</v>
      </c>
      <c r="F52" s="480"/>
    </row>
    <row r="53" spans="2:6" ht="23" customHeight="1">
      <c r="B53" s="85" t="s">
        <v>989</v>
      </c>
      <c r="C53" s="960"/>
      <c r="D53" s="477"/>
      <c r="E53" s="402" t="s">
        <v>1018</v>
      </c>
      <c r="F53" s="480"/>
    </row>
    <row r="54" spans="2:6" ht="23" customHeight="1">
      <c r="B54" s="85" t="s">
        <v>990</v>
      </c>
      <c r="C54" s="960"/>
      <c r="D54" s="477"/>
      <c r="E54" s="402" t="s">
        <v>1019</v>
      </c>
      <c r="F54" s="480"/>
    </row>
    <row r="55" spans="2:6" ht="23" customHeight="1">
      <c r="B55" s="85" t="s">
        <v>991</v>
      </c>
      <c r="C55" s="960"/>
      <c r="D55" s="477"/>
      <c r="E55" s="402" t="s">
        <v>1020</v>
      </c>
      <c r="F55" s="480"/>
    </row>
    <row r="56" spans="2:6" ht="23" customHeight="1" thickBot="1">
      <c r="B56" s="481"/>
      <c r="C56" s="482"/>
      <c r="D56" s="482"/>
      <c r="E56" s="482"/>
      <c r="F56" s="944"/>
    </row>
    <row r="57" spans="2:6" ht="32" customHeight="1" thickBot="1"/>
    <row r="58" spans="2:6" ht="23">
      <c r="B58" s="1105" t="s">
        <v>986</v>
      </c>
      <c r="C58" s="1106"/>
      <c r="D58" s="1106"/>
      <c r="E58" s="952"/>
      <c r="F58" s="954"/>
    </row>
    <row r="59" spans="2:6" ht="24" customHeight="1">
      <c r="B59" s="389"/>
      <c r="C59" s="477"/>
      <c r="D59" s="953"/>
      <c r="E59" s="953"/>
      <c r="F59" s="480"/>
    </row>
    <row r="60" spans="2:6" ht="23" customHeight="1">
      <c r="B60" s="85" t="s">
        <v>970</v>
      </c>
      <c r="C60" s="945">
        <f>'Proforma P&amp;L '!D65</f>
        <v>0</v>
      </c>
      <c r="D60" s="477"/>
      <c r="E60" s="477"/>
      <c r="F60" s="480"/>
    </row>
    <row r="61" spans="2:6" ht="23" customHeight="1">
      <c r="B61" s="85" t="s">
        <v>971</v>
      </c>
      <c r="C61" s="945">
        <f>'Proforma P&amp;L '!D65+'Proforma P&amp;L '!H65+'Proforma P&amp;L '!L65</f>
        <v>0</v>
      </c>
      <c r="D61" s="477"/>
      <c r="E61" s="477"/>
      <c r="F61" s="480"/>
    </row>
    <row r="62" spans="2:6" ht="23" customHeight="1">
      <c r="B62" s="85" t="s">
        <v>972</v>
      </c>
      <c r="C62" s="945">
        <f>'7. Cash Flows 3 year'!O57</f>
        <v>0</v>
      </c>
      <c r="D62" s="477"/>
      <c r="E62" s="477"/>
      <c r="F62" s="480"/>
    </row>
    <row r="63" spans="2:6" ht="23" customHeight="1">
      <c r="B63" s="85" t="s">
        <v>996</v>
      </c>
      <c r="C63" s="945">
        <f>'6. Funding'!G67</f>
        <v>0</v>
      </c>
      <c r="D63" s="477"/>
      <c r="E63" s="477"/>
      <c r="F63" s="480"/>
    </row>
    <row r="64" spans="2:6" ht="23" customHeight="1">
      <c r="B64" s="85" t="s">
        <v>977</v>
      </c>
      <c r="C64" s="945">
        <f>'Proforma Bal Sheet 3 year'!H52</f>
        <v>0</v>
      </c>
      <c r="D64" s="477"/>
      <c r="E64" s="477"/>
      <c r="F64" s="480"/>
    </row>
    <row r="65" spans="2:6" ht="23" customHeight="1" thickBot="1">
      <c r="B65" s="481"/>
      <c r="C65" s="482"/>
      <c r="D65" s="482"/>
      <c r="E65" s="482"/>
      <c r="F65" s="944"/>
    </row>
    <row r="66" spans="2:6" ht="17" thickBot="1"/>
    <row r="67" spans="2:6" ht="23">
      <c r="B67" s="991" t="s">
        <v>997</v>
      </c>
      <c r="C67" s="992"/>
      <c r="D67" s="992"/>
      <c r="E67" s="946"/>
      <c r="F67" s="705"/>
    </row>
    <row r="68" spans="2:6" ht="24" customHeight="1">
      <c r="B68" s="389"/>
      <c r="C68" s="477"/>
      <c r="D68" s="953"/>
      <c r="E68" s="953"/>
      <c r="F68" s="480"/>
    </row>
    <row r="69" spans="2:6" ht="23" customHeight="1">
      <c r="B69" s="85" t="s">
        <v>973</v>
      </c>
      <c r="C69" s="948">
        <f>'Ent Budgets'!K36</f>
        <v>0</v>
      </c>
      <c r="D69" s="477"/>
      <c r="E69" s="477"/>
      <c r="F69" s="480"/>
    </row>
    <row r="70" spans="2:6" ht="23" customHeight="1">
      <c r="B70" s="85" t="s">
        <v>998</v>
      </c>
      <c r="C70" s="948">
        <f>'Ent Budgets'!K77</f>
        <v>0</v>
      </c>
      <c r="D70" s="477"/>
      <c r="E70" s="477"/>
      <c r="F70" s="480"/>
    </row>
    <row r="71" spans="2:6" ht="23" customHeight="1">
      <c r="B71" s="85" t="s">
        <v>974</v>
      </c>
      <c r="C71" s="477"/>
      <c r="D71" s="477"/>
      <c r="E71" s="477"/>
      <c r="F71" s="480"/>
    </row>
    <row r="72" spans="2:6" ht="23" customHeight="1">
      <c r="B72" s="85" t="s">
        <v>975</v>
      </c>
      <c r="C72" s="948">
        <f>'Ent Budgets'!K117</f>
        <v>0</v>
      </c>
      <c r="D72" s="477"/>
      <c r="E72" s="477"/>
      <c r="F72" s="480"/>
    </row>
    <row r="73" spans="2:6" ht="23" customHeight="1">
      <c r="B73" s="85" t="s">
        <v>963</v>
      </c>
      <c r="C73" s="948">
        <f>'Ent Budgets'!K116</f>
        <v>0</v>
      </c>
      <c r="D73" s="477"/>
      <c r="E73" s="477"/>
      <c r="F73" s="480"/>
    </row>
    <row r="74" spans="2:6" ht="23" customHeight="1" thickBot="1">
      <c r="B74" s="481"/>
      <c r="C74" s="482"/>
      <c r="D74" s="482"/>
      <c r="E74" s="482"/>
      <c r="F74" s="944"/>
    </row>
  </sheetData>
  <sheetProtection algorithmName="SHA-512" hashValue="XjhJZk1nZhUUDDwlWu54STcWChVImgCmatHV2DzogdT0f4ALQ7eKnxrgUoMBeHKxMe5LOY40I6GYMHXYouMdGQ==" saltValue="RvTsyv6QkNVMNn/0YbFT4w==" spinCount="100000" sheet="1" objects="1" scenarios="1"/>
  <scenarios current="2" show="2" sqref="C60 C62 C61">
    <scenario name="base case scenario on kelp prices" locked="1" count="3" user="Tammy Warner" comment="Created by Tammy Warner on 7/26/2024_x000a_Modified by Tammy Warner on 7/26/2024">
      <inputCells r="C24" val="0.6" numFmtId="44"/>
      <inputCells r="C25" val="0.4" numFmtId="44"/>
      <inputCells r="C26" val="0.25" numFmtId="44"/>
    </scenario>
    <scenario name="best case scenario on kelp prices" locked="1" count="3" user="Tammy Warner" comment="Created by Tammy Warner on 7/26/2024">
      <inputCells r="C24" val="0.7" numFmtId="44"/>
      <inputCells r="C25" val="0.5" numFmtId="44"/>
      <inputCells r="C26" val="0.3" numFmtId="44"/>
    </scenario>
    <scenario name="worst case scenario on kelp prices" locked="1" count="3" user="Tammy Warner" comment="Created by Tammy Warner on 7/26/2024">
      <inputCells r="C24" val="0.5" numFmtId="44"/>
      <inputCells r="C25" val="0.3" numFmtId="44"/>
      <inputCells r="C26" val="0.2" numFmtId="44"/>
    </scenario>
  </scenarios>
  <mergeCells count="7">
    <mergeCell ref="B58:D58"/>
    <mergeCell ref="B67:D67"/>
    <mergeCell ref="B17:D17"/>
    <mergeCell ref="C29:D29"/>
    <mergeCell ref="B32:D32"/>
    <mergeCell ref="B45:D45"/>
    <mergeCell ref="B50:D50"/>
  </mergeCells>
  <phoneticPr fontId="6" type="noConversion"/>
  <pageMargins left="0.7" right="0.7" top="0.75" bottom="0.75" header="0.3" footer="0.3"/>
  <pageSetup orientation="portrait" horizontalDpi="0" verticalDpi="0"/>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575A5-31F3-0442-955B-04D90E2CC94B}">
  <sheetPr>
    <tabColor theme="8" tint="0.39997558519241921"/>
  </sheetPr>
  <dimension ref="A1:J84"/>
  <sheetViews>
    <sheetView workbookViewId="0">
      <selection activeCell="C6" sqref="C6:D6"/>
    </sheetView>
  </sheetViews>
  <sheetFormatPr baseColWidth="10" defaultColWidth="11" defaultRowHeight="16"/>
  <cols>
    <col min="1" max="1" width="7" style="75" customWidth="1"/>
    <col min="2" max="2" width="79.6640625" style="75" customWidth="1"/>
    <col min="3" max="3" width="11" style="75"/>
    <col min="4" max="4" width="14" style="75" customWidth="1"/>
    <col min="5" max="5" width="19" style="75" customWidth="1"/>
    <col min="6" max="8" width="10.83203125" style="75"/>
    <col min="9" max="16384" width="11" style="75"/>
  </cols>
  <sheetData>
    <row r="1" spans="1:10" ht="45" customHeight="1"/>
    <row r="2" spans="1:10" ht="45" customHeight="1"/>
    <row r="3" spans="1:10" ht="45" customHeight="1"/>
    <row r="4" spans="1:10" ht="45" customHeight="1"/>
    <row r="5" spans="1:10" ht="45" customHeight="1"/>
    <row r="6" spans="1:10" ht="63" customHeight="1">
      <c r="C6" s="1108" t="s">
        <v>802</v>
      </c>
      <c r="D6" s="1109"/>
      <c r="E6" s="760"/>
    </row>
    <row r="7" spans="1:10" ht="66" customHeight="1">
      <c r="B7" s="761"/>
    </row>
    <row r="8" spans="1:10" s="215" customFormat="1" ht="32" customHeight="1">
      <c r="A8" s="213"/>
      <c r="B8" s="668" t="s">
        <v>909</v>
      </c>
      <c r="C8" s="229"/>
      <c r="D8" s="229"/>
      <c r="E8" s="229"/>
      <c r="F8" s="213"/>
      <c r="G8" s="214"/>
      <c r="H8" s="213"/>
    </row>
    <row r="9" spans="1:10" s="173" customFormat="1">
      <c r="B9" s="216"/>
      <c r="G9" s="217"/>
    </row>
    <row r="10" spans="1:10" s="173" customFormat="1">
      <c r="B10" s="762"/>
      <c r="G10" s="217"/>
    </row>
    <row r="11" spans="1:10" s="173" customFormat="1" ht="17" thickBot="1">
      <c r="B11" s="762"/>
      <c r="G11" s="217"/>
    </row>
    <row r="12" spans="1:10" s="173" customFormat="1" ht="27" customHeight="1">
      <c r="B12" s="239"/>
      <c r="C12" s="230"/>
      <c r="D12" s="230"/>
      <c r="E12" s="231"/>
      <c r="F12" s="218"/>
      <c r="G12" s="219"/>
      <c r="H12" s="218"/>
    </row>
    <row r="13" spans="1:10" s="173" customFormat="1" ht="27" customHeight="1">
      <c r="B13" s="240" t="s">
        <v>520</v>
      </c>
      <c r="C13" s="232" t="s">
        <v>521</v>
      </c>
      <c r="D13" s="232" t="s">
        <v>522</v>
      </c>
      <c r="E13" s="233" t="s">
        <v>523</v>
      </c>
      <c r="F13" s="218"/>
      <c r="G13" s="219"/>
      <c r="H13" s="218"/>
    </row>
    <row r="14" spans="1:10" s="173" customFormat="1" ht="27" customHeight="1">
      <c r="B14" s="234" t="s">
        <v>680</v>
      </c>
      <c r="C14" s="238">
        <v>2</v>
      </c>
      <c r="D14" s="6">
        <f>120</f>
        <v>120</v>
      </c>
      <c r="E14" s="236">
        <f t="shared" ref="E14:E19" si="0">C14*D14</f>
        <v>240</v>
      </c>
      <c r="F14" s="763"/>
      <c r="G14" s="221"/>
      <c r="H14" s="220"/>
      <c r="I14" s="222"/>
    </row>
    <row r="15" spans="1:10" s="173" customFormat="1" ht="27" customHeight="1">
      <c r="B15" s="235" t="s">
        <v>860</v>
      </c>
      <c r="C15" s="7">
        <v>850</v>
      </c>
      <c r="D15" s="6">
        <v>0.13</v>
      </c>
      <c r="E15" s="236">
        <f t="shared" si="0"/>
        <v>110.5</v>
      </c>
      <c r="F15" s="765"/>
      <c r="G15" s="221"/>
      <c r="H15" s="220"/>
      <c r="J15" s="223"/>
    </row>
    <row r="16" spans="1:10" s="173" customFormat="1" ht="27" customHeight="1">
      <c r="B16" s="235" t="s">
        <v>858</v>
      </c>
      <c r="C16" s="7">
        <v>600</v>
      </c>
      <c r="D16" s="6">
        <v>0.3</v>
      </c>
      <c r="E16" s="236">
        <f t="shared" si="0"/>
        <v>180</v>
      </c>
      <c r="F16" s="766"/>
      <c r="G16" s="221"/>
      <c r="H16" s="220"/>
    </row>
    <row r="17" spans="2:10" s="173" customFormat="1" ht="27" customHeight="1">
      <c r="B17" s="235" t="s">
        <v>861</v>
      </c>
      <c r="C17" s="7">
        <v>43.2</v>
      </c>
      <c r="D17" s="6">
        <v>6.24</v>
      </c>
      <c r="E17" s="236">
        <f t="shared" si="0"/>
        <v>269.56800000000004</v>
      </c>
      <c r="F17" s="766"/>
      <c r="G17" s="221"/>
      <c r="H17" s="220"/>
    </row>
    <row r="18" spans="2:10" s="173" customFormat="1" ht="27" customHeight="1">
      <c r="B18" s="235" t="s">
        <v>524</v>
      </c>
      <c r="C18" s="7">
        <v>64</v>
      </c>
      <c r="D18" s="6">
        <v>4.0199999999999996</v>
      </c>
      <c r="E18" s="236">
        <f t="shared" si="0"/>
        <v>257.27999999999997</v>
      </c>
      <c r="F18" s="766"/>
      <c r="G18" s="764"/>
      <c r="H18" s="220"/>
    </row>
    <row r="19" spans="2:10" s="173" customFormat="1" ht="27" customHeight="1">
      <c r="B19" s="235" t="s">
        <v>525</v>
      </c>
      <c r="C19" s="7">
        <v>484.8</v>
      </c>
      <c r="D19" s="6">
        <v>1.82</v>
      </c>
      <c r="E19" s="236">
        <f t="shared" si="0"/>
        <v>882.33600000000001</v>
      </c>
      <c r="F19" s="766"/>
      <c r="G19" s="221"/>
      <c r="H19" s="220"/>
    </row>
    <row r="20" spans="2:10" s="173" customFormat="1" ht="27" customHeight="1">
      <c r="B20" s="240" t="s">
        <v>526</v>
      </c>
      <c r="C20" s="232"/>
      <c r="D20" s="232"/>
      <c r="E20" s="233"/>
      <c r="F20" s="766"/>
      <c r="G20" s="219"/>
      <c r="H20" s="218"/>
    </row>
    <row r="21" spans="2:10" s="173" customFormat="1" ht="27" customHeight="1">
      <c r="B21" s="234" t="s">
        <v>859</v>
      </c>
      <c r="C21" s="237">
        <v>4</v>
      </c>
      <c r="D21" s="6">
        <v>143.13</v>
      </c>
      <c r="E21" s="236">
        <f>C21*D21</f>
        <v>572.52</v>
      </c>
      <c r="F21" s="220"/>
      <c r="G21" s="221"/>
      <c r="H21" s="220"/>
    </row>
    <row r="22" spans="2:10" s="173" customFormat="1" ht="27" customHeight="1" thickBot="1">
      <c r="B22" s="234" t="s">
        <v>527</v>
      </c>
      <c r="C22" s="237">
        <v>8</v>
      </c>
      <c r="D22" s="6">
        <v>42</v>
      </c>
      <c r="E22" s="236">
        <f>C22*D22</f>
        <v>336</v>
      </c>
      <c r="F22" s="220"/>
      <c r="G22" s="221"/>
      <c r="H22" s="220"/>
      <c r="I22" s="223"/>
    </row>
    <row r="23" spans="2:10" s="173" customFormat="1" ht="27" customHeight="1">
      <c r="B23" s="885" t="s">
        <v>528</v>
      </c>
      <c r="C23" s="230"/>
      <c r="D23" s="230"/>
      <c r="E23" s="231"/>
      <c r="F23" s="218"/>
      <c r="G23" s="219"/>
      <c r="H23" s="218"/>
    </row>
    <row r="24" spans="2:10" s="173" customFormat="1" ht="27" customHeight="1">
      <c r="B24" s="235" t="s">
        <v>529</v>
      </c>
      <c r="C24" s="7">
        <v>14</v>
      </c>
      <c r="D24" s="6">
        <v>31.15</v>
      </c>
      <c r="E24" s="236">
        <f>C24*D24</f>
        <v>436.09999999999997</v>
      </c>
      <c r="F24" s="220"/>
      <c r="G24" s="221"/>
      <c r="H24" s="220"/>
      <c r="I24" s="224"/>
    </row>
    <row r="25" spans="2:10" s="173" customFormat="1" ht="27" customHeight="1">
      <c r="B25" s="235" t="s">
        <v>530</v>
      </c>
      <c r="C25" s="7">
        <v>4</v>
      </c>
      <c r="D25" s="6">
        <v>42.14</v>
      </c>
      <c r="E25" s="236">
        <f>C25*D25</f>
        <v>168.56</v>
      </c>
      <c r="F25" s="220"/>
      <c r="G25" s="221"/>
      <c r="H25" s="220"/>
      <c r="I25" s="224"/>
    </row>
    <row r="26" spans="2:10" s="173" customFormat="1" ht="27" customHeight="1" thickBot="1">
      <c r="B26" s="235" t="s">
        <v>531</v>
      </c>
      <c r="C26" s="7">
        <v>8</v>
      </c>
      <c r="D26" s="6">
        <v>226.5</v>
      </c>
      <c r="E26" s="236">
        <f>C26*D26</f>
        <v>1812</v>
      </c>
      <c r="F26" s="220"/>
      <c r="G26" s="221"/>
      <c r="H26" s="220"/>
      <c r="I26" s="222"/>
      <c r="J26" s="223"/>
    </row>
    <row r="27" spans="2:10" s="173" customFormat="1" ht="27" customHeight="1">
      <c r="B27" s="885" t="s">
        <v>532</v>
      </c>
      <c r="C27" s="230"/>
      <c r="D27" s="230"/>
      <c r="E27" s="231"/>
      <c r="F27" s="218"/>
      <c r="G27" s="219"/>
      <c r="H27" s="218"/>
      <c r="I27" s="222"/>
    </row>
    <row r="28" spans="2:10" s="173" customFormat="1" ht="27" customHeight="1">
      <c r="B28" s="235" t="s">
        <v>533</v>
      </c>
      <c r="C28" s="7">
        <v>12</v>
      </c>
      <c r="D28" s="6">
        <v>13.91</v>
      </c>
      <c r="E28" s="236">
        <f t="shared" ref="E28:E36" si="1">C28*D28</f>
        <v>166.92000000000002</v>
      </c>
      <c r="F28" s="220"/>
      <c r="G28" s="221"/>
      <c r="H28" s="220"/>
    </row>
    <row r="29" spans="2:10" s="173" customFormat="1" ht="27" customHeight="1">
      <c r="B29" s="235" t="s">
        <v>534</v>
      </c>
      <c r="C29" s="7">
        <v>24</v>
      </c>
      <c r="D29" s="6">
        <v>8.99</v>
      </c>
      <c r="E29" s="236">
        <f t="shared" si="1"/>
        <v>215.76</v>
      </c>
      <c r="F29" s="220"/>
      <c r="G29" s="221"/>
      <c r="H29" s="220"/>
    </row>
    <row r="30" spans="2:10" s="173" customFormat="1" ht="27" customHeight="1">
      <c r="B30" s="235" t="s">
        <v>535</v>
      </c>
      <c r="C30" s="7">
        <v>4</v>
      </c>
      <c r="D30" s="6">
        <v>25.84</v>
      </c>
      <c r="E30" s="236">
        <f t="shared" si="1"/>
        <v>103.36</v>
      </c>
      <c r="F30" s="220"/>
      <c r="G30" s="221"/>
      <c r="H30" s="220"/>
    </row>
    <row r="31" spans="2:10" s="173" customFormat="1" ht="27" customHeight="1">
      <c r="B31" s="235" t="s">
        <v>536</v>
      </c>
      <c r="C31" s="7">
        <v>18</v>
      </c>
      <c r="D31" s="6">
        <v>0.05</v>
      </c>
      <c r="E31" s="236">
        <f t="shared" si="1"/>
        <v>0.9</v>
      </c>
      <c r="F31" s="220"/>
      <c r="G31" s="221"/>
      <c r="H31" s="220"/>
    </row>
    <row r="32" spans="2:10" s="173" customFormat="1" ht="27" customHeight="1">
      <c r="B32" s="235" t="s">
        <v>537</v>
      </c>
      <c r="C32" s="7">
        <v>8</v>
      </c>
      <c r="D32" s="6">
        <v>28.3</v>
      </c>
      <c r="E32" s="236">
        <f t="shared" si="1"/>
        <v>226.4</v>
      </c>
      <c r="F32" s="220"/>
      <c r="G32" s="221"/>
      <c r="H32" s="220"/>
    </row>
    <row r="33" spans="1:8" s="173" customFormat="1" ht="27" customHeight="1">
      <c r="B33" s="235" t="s">
        <v>538</v>
      </c>
      <c r="C33" s="7">
        <v>16</v>
      </c>
      <c r="D33" s="6">
        <v>1.03</v>
      </c>
      <c r="E33" s="236">
        <f t="shared" si="1"/>
        <v>16.48</v>
      </c>
      <c r="F33" s="220"/>
      <c r="G33" s="221"/>
      <c r="H33" s="220"/>
    </row>
    <row r="34" spans="1:8" s="173" customFormat="1" ht="27" customHeight="1">
      <c r="B34" s="235" t="s">
        <v>539</v>
      </c>
      <c r="C34" s="7">
        <v>32</v>
      </c>
      <c r="D34" s="6">
        <v>1.1100000000000001</v>
      </c>
      <c r="E34" s="236">
        <f t="shared" si="1"/>
        <v>35.520000000000003</v>
      </c>
      <c r="F34" s="220"/>
      <c r="G34" s="221"/>
      <c r="H34" s="220"/>
    </row>
    <row r="35" spans="1:8" s="173" customFormat="1" ht="27" customHeight="1">
      <c r="B35" s="235" t="s">
        <v>540</v>
      </c>
      <c r="C35" s="7">
        <v>4</v>
      </c>
      <c r="D35" s="6">
        <v>275</v>
      </c>
      <c r="E35" s="236">
        <f t="shared" si="1"/>
        <v>1100</v>
      </c>
      <c r="F35" s="220"/>
      <c r="G35" s="221"/>
      <c r="H35" s="220"/>
    </row>
    <row r="36" spans="1:8" s="173" customFormat="1" ht="27" customHeight="1" thickBot="1">
      <c r="B36" s="744" t="s">
        <v>541</v>
      </c>
      <c r="C36" s="745">
        <v>6</v>
      </c>
      <c r="D36" s="746">
        <v>150</v>
      </c>
      <c r="E36" s="747">
        <f t="shared" si="1"/>
        <v>900</v>
      </c>
      <c r="F36" s="220"/>
      <c r="G36" s="221"/>
      <c r="H36" s="220"/>
    </row>
    <row r="37" spans="1:8" s="173" customFormat="1" ht="43" customHeight="1" thickBot="1">
      <c r="B37" s="246" t="s">
        <v>821</v>
      </c>
      <c r="C37" s="247"/>
      <c r="D37" s="248"/>
      <c r="E37" s="249">
        <f>E14</f>
        <v>240</v>
      </c>
      <c r="F37" s="220"/>
      <c r="G37" s="221"/>
      <c r="H37" s="220"/>
    </row>
    <row r="38" spans="1:8" s="173" customFormat="1" ht="48" customHeight="1" thickBot="1">
      <c r="B38" s="241" t="s">
        <v>820</v>
      </c>
      <c r="C38" s="242"/>
      <c r="D38" s="243"/>
      <c r="E38" s="244">
        <f>SUM(E15:E19)+SUM(E21:E22)+SUM(E24:E26)+SUM(E28:E36)</f>
        <v>7790.2039999999997</v>
      </c>
      <c r="F38" s="220"/>
      <c r="G38" s="221"/>
      <c r="H38" s="220"/>
    </row>
    <row r="42" spans="1:8" s="215" customFormat="1" ht="32" customHeight="1">
      <c r="A42" s="213"/>
      <c r="B42" s="668" t="s">
        <v>908</v>
      </c>
      <c r="C42" s="229"/>
      <c r="D42" s="229"/>
      <c r="E42" s="229"/>
    </row>
    <row r="43" spans="1:8" s="173" customFormat="1">
      <c r="B43" s="225"/>
    </row>
    <row r="44" spans="1:8" s="173" customFormat="1">
      <c r="B44" s="216"/>
    </row>
    <row r="45" spans="1:8" s="173" customFormat="1" ht="17" thickBot="1">
      <c r="B45" s="1110"/>
      <c r="C45" s="1110"/>
      <c r="D45" s="1110"/>
      <c r="E45" s="1110"/>
    </row>
    <row r="46" spans="1:8" s="173" customFormat="1">
      <c r="B46" s="239"/>
      <c r="C46" s="230"/>
      <c r="D46" s="230"/>
      <c r="E46" s="231"/>
    </row>
    <row r="47" spans="1:8" s="173" customFormat="1" ht="28" customHeight="1">
      <c r="B47" s="245" t="s">
        <v>520</v>
      </c>
      <c r="C47" s="232" t="s">
        <v>521</v>
      </c>
      <c r="D47" s="232" t="s">
        <v>522</v>
      </c>
      <c r="E47" s="233" t="s">
        <v>523</v>
      </c>
    </row>
    <row r="48" spans="1:8" s="173" customFormat="1" ht="27" customHeight="1">
      <c r="B48" s="235" t="s">
        <v>680</v>
      </c>
      <c r="C48" s="5">
        <f>4800/200</f>
        <v>24</v>
      </c>
      <c r="D48" s="6">
        <v>120</v>
      </c>
      <c r="E48" s="236">
        <f>C48*D48</f>
        <v>2880</v>
      </c>
      <c r="F48" s="226"/>
    </row>
    <row r="49" spans="2:8" s="173" customFormat="1" ht="27" customHeight="1">
      <c r="B49" s="235" t="s">
        <v>542</v>
      </c>
      <c r="C49" s="7">
        <v>6192</v>
      </c>
      <c r="D49" s="6">
        <v>0.13</v>
      </c>
      <c r="E49" s="236">
        <f>C49*D49</f>
        <v>804.96</v>
      </c>
      <c r="G49" s="223"/>
    </row>
    <row r="50" spans="2:8" s="173" customFormat="1" ht="27" customHeight="1">
      <c r="B50" s="235" t="s">
        <v>543</v>
      </c>
      <c r="C50" s="7">
        <v>2400</v>
      </c>
      <c r="D50" s="6">
        <v>0.3</v>
      </c>
      <c r="E50" s="236">
        <f>C50*D50</f>
        <v>720</v>
      </c>
    </row>
    <row r="51" spans="2:8" s="173" customFormat="1" ht="27" customHeight="1" thickBot="1">
      <c r="B51" s="235" t="s">
        <v>544</v>
      </c>
      <c r="C51" s="7">
        <v>256</v>
      </c>
      <c r="D51" s="6">
        <v>4.0199999999999996</v>
      </c>
      <c r="E51" s="236">
        <f>C51*D51</f>
        <v>1029.1199999999999</v>
      </c>
    </row>
    <row r="52" spans="2:8" s="173" customFormat="1" ht="27" customHeight="1">
      <c r="B52" s="852" t="s">
        <v>526</v>
      </c>
      <c r="C52" s="853"/>
      <c r="D52" s="853"/>
      <c r="E52" s="854"/>
    </row>
    <row r="53" spans="2:8" s="173" customFormat="1" ht="27" customHeight="1" thickBot="1">
      <c r="B53" s="235" t="s">
        <v>545</v>
      </c>
      <c r="C53" s="7">
        <v>16</v>
      </c>
      <c r="D53" s="6">
        <v>642.25</v>
      </c>
      <c r="E53" s="236">
        <f>C53*D53</f>
        <v>10276</v>
      </c>
      <c r="F53" s="223"/>
    </row>
    <row r="54" spans="2:8" s="173" customFormat="1" ht="27" customHeight="1">
      <c r="B54" s="849" t="s">
        <v>528</v>
      </c>
      <c r="C54" s="850"/>
      <c r="D54" s="850"/>
      <c r="E54" s="851"/>
    </row>
    <row r="55" spans="2:8" s="173" customFormat="1" ht="27" customHeight="1">
      <c r="B55" s="235" t="s">
        <v>529</v>
      </c>
      <c r="C55" s="7">
        <v>104</v>
      </c>
      <c r="D55" s="6">
        <v>31.15</v>
      </c>
      <c r="E55" s="236">
        <f>C55*D55</f>
        <v>3239.6</v>
      </c>
      <c r="F55" s="223"/>
    </row>
    <row r="56" spans="2:8" s="173" customFormat="1" ht="27" customHeight="1" thickBot="1">
      <c r="B56" s="235" t="s">
        <v>546</v>
      </c>
      <c r="C56" s="7">
        <v>16</v>
      </c>
      <c r="D56" s="6">
        <v>77.88</v>
      </c>
      <c r="E56" s="236">
        <f>C56*D56</f>
        <v>1246.08</v>
      </c>
    </row>
    <row r="57" spans="2:8" s="173" customFormat="1" ht="27" customHeight="1">
      <c r="B57" s="849" t="s">
        <v>532</v>
      </c>
      <c r="C57" s="850"/>
      <c r="D57" s="850"/>
      <c r="E57" s="851"/>
    </row>
    <row r="58" spans="2:8" s="173" customFormat="1" ht="27" customHeight="1">
      <c r="B58" s="235" t="s">
        <v>533</v>
      </c>
      <c r="C58" s="7">
        <v>48</v>
      </c>
      <c r="D58" s="6">
        <v>13.91</v>
      </c>
      <c r="E58" s="236">
        <f>C58*D58</f>
        <v>667.68000000000006</v>
      </c>
    </row>
    <row r="59" spans="2:8" s="173" customFormat="1" ht="27" customHeight="1">
      <c r="B59" s="235" t="s">
        <v>535</v>
      </c>
      <c r="C59" s="7">
        <v>16</v>
      </c>
      <c r="D59" s="6">
        <v>25.84</v>
      </c>
      <c r="E59" s="236">
        <f>C59*D59</f>
        <v>413.44</v>
      </c>
    </row>
    <row r="60" spans="2:8" s="173" customFormat="1" ht="27" customHeight="1" thickBot="1">
      <c r="B60" s="744" t="s">
        <v>536</v>
      </c>
      <c r="C60" s="745">
        <v>24</v>
      </c>
      <c r="D60" s="746">
        <v>0.05</v>
      </c>
      <c r="E60" s="747">
        <f>C60*D60</f>
        <v>1.2000000000000002</v>
      </c>
    </row>
    <row r="61" spans="2:8" s="173" customFormat="1" ht="43" customHeight="1" thickBot="1">
      <c r="B61" s="742" t="s">
        <v>821</v>
      </c>
      <c r="C61" s="740"/>
      <c r="D61" s="741"/>
      <c r="E61" s="743">
        <f>E48</f>
        <v>2880</v>
      </c>
      <c r="F61" s="220"/>
      <c r="G61" s="221"/>
      <c r="H61" s="220"/>
    </row>
    <row r="62" spans="2:8" s="173" customFormat="1" ht="43" customHeight="1" thickBot="1">
      <c r="B62" s="246" t="s">
        <v>822</v>
      </c>
      <c r="C62" s="247"/>
      <c r="D62" s="248"/>
      <c r="E62" s="249">
        <f>SUM(E49:E51)+E53+SUM(E55:E56)+SUM(E58:E60)</f>
        <v>18398.080000000002</v>
      </c>
    </row>
    <row r="64" spans="2:8" ht="45" customHeight="1"/>
    <row r="65" spans="1:10" s="227" customFormat="1" ht="27" customHeight="1">
      <c r="A65" s="213"/>
      <c r="B65" s="668" t="s">
        <v>910</v>
      </c>
      <c r="C65" s="229"/>
      <c r="D65" s="229"/>
      <c r="E65" s="229"/>
      <c r="F65" s="173"/>
      <c r="G65" s="173"/>
      <c r="H65" s="173"/>
      <c r="I65" s="173"/>
      <c r="J65" s="173"/>
    </row>
    <row r="66" spans="1:10" s="227" customFormat="1">
      <c r="A66" s="173"/>
      <c r="B66" s="216"/>
      <c r="C66" s="173"/>
      <c r="D66" s="173"/>
      <c r="E66" s="173"/>
      <c r="F66" s="173"/>
      <c r="G66" s="173"/>
      <c r="H66" s="173"/>
      <c r="I66" s="173"/>
      <c r="J66" s="173"/>
    </row>
    <row r="67" spans="1:10" s="227" customFormat="1" ht="17" thickBot="1">
      <c r="A67" s="173"/>
      <c r="B67" s="1111"/>
      <c r="C67" s="1111"/>
      <c r="D67" s="1111"/>
      <c r="E67" s="1111"/>
      <c r="F67" s="173"/>
      <c r="G67" s="173"/>
      <c r="H67" s="173"/>
      <c r="I67" s="173"/>
      <c r="J67" s="173"/>
    </row>
    <row r="68" spans="1:10" s="227" customFormat="1">
      <c r="A68" s="173"/>
      <c r="B68" s="1112"/>
      <c r="C68" s="1113"/>
      <c r="D68" s="1113"/>
      <c r="E68" s="1114"/>
      <c r="F68" s="173"/>
      <c r="G68" s="173"/>
      <c r="H68" s="173"/>
      <c r="I68" s="173"/>
      <c r="J68" s="173"/>
    </row>
    <row r="69" spans="1:10" s="227" customFormat="1">
      <c r="A69" s="173"/>
      <c r="B69" s="245" t="s">
        <v>520</v>
      </c>
      <c r="C69" s="232" t="s">
        <v>521</v>
      </c>
      <c r="D69" s="232" t="s">
        <v>522</v>
      </c>
      <c r="E69" s="233" t="s">
        <v>523</v>
      </c>
      <c r="F69" s="173"/>
      <c r="G69" s="173"/>
      <c r="H69" s="173"/>
      <c r="I69" s="173"/>
      <c r="J69" s="173"/>
    </row>
    <row r="70" spans="1:10" s="227" customFormat="1" ht="27" customHeight="1">
      <c r="A70" s="173"/>
      <c r="B70" s="235" t="s">
        <v>680</v>
      </c>
      <c r="C70" s="5">
        <v>50</v>
      </c>
      <c r="D70" s="6">
        <v>120</v>
      </c>
      <c r="E70" s="236">
        <f>C70*D70</f>
        <v>6000</v>
      </c>
      <c r="F70" s="173"/>
      <c r="G70" s="173"/>
      <c r="H70" s="173"/>
      <c r="I70" s="173"/>
      <c r="J70" s="173"/>
    </row>
    <row r="71" spans="1:10" s="227" customFormat="1" ht="27" customHeight="1">
      <c r="B71" s="235" t="s">
        <v>542</v>
      </c>
      <c r="C71" s="7">
        <v>53616</v>
      </c>
      <c r="D71" s="6">
        <v>0.13</v>
      </c>
      <c r="E71" s="236">
        <f>C71*D71</f>
        <v>6970.08</v>
      </c>
      <c r="G71" s="228"/>
    </row>
    <row r="72" spans="1:10" s="227" customFormat="1" ht="27" customHeight="1">
      <c r="B72" s="235" t="s">
        <v>543</v>
      </c>
      <c r="C72" s="25">
        <v>5399.52</v>
      </c>
      <c r="D72" s="6">
        <v>0.3</v>
      </c>
      <c r="E72" s="236">
        <f>C72*D72</f>
        <v>1619.856</v>
      </c>
    </row>
    <row r="73" spans="1:10" s="227" customFormat="1" ht="27" customHeight="1" thickBot="1">
      <c r="B73" s="235" t="s">
        <v>547</v>
      </c>
      <c r="C73" s="7">
        <v>8352</v>
      </c>
      <c r="D73" s="6">
        <v>0.57999999999999996</v>
      </c>
      <c r="E73" s="236">
        <f>C73*D73</f>
        <v>4844.16</v>
      </c>
    </row>
    <row r="74" spans="1:10" s="227" customFormat="1" ht="27" customHeight="1">
      <c r="B74" s="849" t="s">
        <v>526</v>
      </c>
      <c r="C74" s="850"/>
      <c r="D74" s="850"/>
      <c r="E74" s="851"/>
    </row>
    <row r="75" spans="1:10" s="227" customFormat="1" ht="27" customHeight="1" thickBot="1">
      <c r="B75" s="235" t="s">
        <v>548</v>
      </c>
      <c r="C75" s="7">
        <v>48</v>
      </c>
      <c r="D75" s="6">
        <v>800</v>
      </c>
      <c r="E75" s="236">
        <f>C75*D75</f>
        <v>38400</v>
      </c>
      <c r="F75" s="228"/>
    </row>
    <row r="76" spans="1:10" s="227" customFormat="1" ht="27" customHeight="1">
      <c r="B76" s="849" t="s">
        <v>528</v>
      </c>
      <c r="C76" s="850"/>
      <c r="D76" s="850"/>
      <c r="E76" s="851"/>
    </row>
    <row r="77" spans="1:10" s="227" customFormat="1" ht="27" customHeight="1">
      <c r="B77" s="235" t="s">
        <v>529</v>
      </c>
      <c r="C77" s="7">
        <v>96</v>
      </c>
      <c r="D77" s="6">
        <v>31.15</v>
      </c>
      <c r="E77" s="236">
        <f>C77*D77</f>
        <v>2990.3999999999996</v>
      </c>
      <c r="F77" s="228"/>
    </row>
    <row r="78" spans="1:10" s="227" customFormat="1" ht="27" customHeight="1">
      <c r="B78" s="235" t="s">
        <v>530</v>
      </c>
      <c r="C78" s="7">
        <v>72</v>
      </c>
      <c r="D78" s="6">
        <v>42.14</v>
      </c>
      <c r="E78" s="236">
        <f>C78*D78</f>
        <v>3034.08</v>
      </c>
      <c r="F78" s="228"/>
    </row>
    <row r="79" spans="1:10" s="227" customFormat="1" ht="27" customHeight="1" thickBot="1">
      <c r="B79" s="235" t="s">
        <v>531</v>
      </c>
      <c r="C79" s="7">
        <v>48</v>
      </c>
      <c r="D79" s="6">
        <v>159.36000000000001</v>
      </c>
      <c r="E79" s="236">
        <f>C79*D79</f>
        <v>7649.2800000000007</v>
      </c>
      <c r="G79" s="228"/>
    </row>
    <row r="80" spans="1:10" s="227" customFormat="1" ht="27" customHeight="1">
      <c r="B80" s="849" t="s">
        <v>532</v>
      </c>
      <c r="C80" s="850"/>
      <c r="D80" s="850"/>
      <c r="E80" s="851"/>
    </row>
    <row r="81" spans="2:8" s="227" customFormat="1" ht="27" customHeight="1">
      <c r="B81" s="235" t="s">
        <v>549</v>
      </c>
      <c r="C81" s="7">
        <v>48</v>
      </c>
      <c r="D81" s="6">
        <v>20</v>
      </c>
      <c r="E81" s="236">
        <f>C81*D81</f>
        <v>960</v>
      </c>
    </row>
    <row r="82" spans="2:8" s="227" customFormat="1" ht="27" customHeight="1" thickBot="1">
      <c r="B82" s="744" t="s">
        <v>550</v>
      </c>
      <c r="C82" s="745">
        <v>240</v>
      </c>
      <c r="D82" s="746">
        <v>6</v>
      </c>
      <c r="E82" s="747">
        <f>C82*D82</f>
        <v>1440</v>
      </c>
    </row>
    <row r="83" spans="2:8" s="173" customFormat="1" ht="43" customHeight="1" thickBot="1">
      <c r="B83" s="241" t="s">
        <v>821</v>
      </c>
      <c r="C83" s="242"/>
      <c r="D83" s="243"/>
      <c r="E83" s="244">
        <f>E70</f>
        <v>6000</v>
      </c>
      <c r="F83" s="220"/>
      <c r="G83" s="221"/>
      <c r="H83" s="220"/>
    </row>
    <row r="84" spans="2:8" s="227" customFormat="1" ht="40" customHeight="1" thickBot="1">
      <c r="B84" s="886" t="s">
        <v>823</v>
      </c>
      <c r="C84" s="887"/>
      <c r="D84" s="250"/>
      <c r="E84" s="244">
        <f>SUM(E71:E73)+E75+SUM(E77:E79)+SUM(E81:E82)</f>
        <v>67907.856</v>
      </c>
    </row>
  </sheetData>
  <mergeCells count="4">
    <mergeCell ref="C6:D6"/>
    <mergeCell ref="B45:E45"/>
    <mergeCell ref="B67:E67"/>
    <mergeCell ref="B68:E68"/>
  </mergeCells>
  <hyperlinks>
    <hyperlink ref="C6:D6" location="'2(b). Start up farm'!A1" display="Click here to return to the farm start up costs page" xr:uid="{4E4159C2-E23C-1744-8241-2AEE00701BB9}"/>
  </hyperlinks>
  <pageMargins left="0.7" right="0.7" top="0.75" bottom="0.75" header="0.3" footer="0.3"/>
  <pageSetup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B723-9776-8042-91CC-80E556BC06C1}">
  <sheetPr>
    <tabColor theme="9"/>
  </sheetPr>
  <dimension ref="A2:D27"/>
  <sheetViews>
    <sheetView topLeftCell="A17" workbookViewId="0">
      <selection activeCell="D18" sqref="D18"/>
    </sheetView>
  </sheetViews>
  <sheetFormatPr baseColWidth="10" defaultRowHeight="16"/>
  <cols>
    <col min="1" max="1" width="10.83203125" style="77"/>
    <col min="2" max="2" width="21.33203125" style="663" customWidth="1"/>
    <col min="3" max="3" width="31" style="77" customWidth="1"/>
    <col min="4" max="4" width="56.5" style="77" customWidth="1"/>
    <col min="5" max="16384" width="10.83203125" style="77"/>
  </cols>
  <sheetData>
    <row r="2" spans="1:4">
      <c r="A2" s="662"/>
    </row>
    <row r="12" spans="1:4" ht="32" customHeight="1">
      <c r="B12" s="664" t="s">
        <v>683</v>
      </c>
      <c r="C12" s="664" t="s">
        <v>684</v>
      </c>
      <c r="D12" s="664" t="s">
        <v>685</v>
      </c>
    </row>
    <row r="13" spans="1:4" ht="134" customHeight="1">
      <c r="B13" s="665">
        <v>45224</v>
      </c>
      <c r="C13" s="666" t="s">
        <v>763</v>
      </c>
      <c r="D13" s="667" t="s">
        <v>764</v>
      </c>
    </row>
    <row r="14" spans="1:4" ht="156" customHeight="1">
      <c r="B14" s="665">
        <v>45240</v>
      </c>
      <c r="C14" s="666" t="s">
        <v>763</v>
      </c>
      <c r="D14" s="667" t="s">
        <v>811</v>
      </c>
    </row>
    <row r="15" spans="1:4" ht="156" customHeight="1">
      <c r="B15" s="665">
        <v>45257</v>
      </c>
      <c r="C15" s="666" t="s">
        <v>763</v>
      </c>
      <c r="D15" s="667" t="s">
        <v>938</v>
      </c>
    </row>
    <row r="16" spans="1:4" ht="156" customHeight="1">
      <c r="B16" s="665">
        <v>45337</v>
      </c>
      <c r="C16" s="666" t="s">
        <v>763</v>
      </c>
      <c r="D16" s="667" t="s">
        <v>959</v>
      </c>
    </row>
    <row r="17" spans="2:4" ht="156" customHeight="1">
      <c r="B17" s="665">
        <v>45498</v>
      </c>
      <c r="C17" s="666" t="s">
        <v>763</v>
      </c>
      <c r="D17" s="667" t="s">
        <v>961</v>
      </c>
    </row>
    <row r="18" spans="2:4" ht="156" customHeight="1">
      <c r="B18" s="665">
        <v>45583</v>
      </c>
      <c r="C18" s="666" t="s">
        <v>763</v>
      </c>
      <c r="D18" s="667" t="s">
        <v>1031</v>
      </c>
    </row>
    <row r="19" spans="2:4" ht="156" customHeight="1">
      <c r="B19" s="665"/>
      <c r="C19" s="666"/>
      <c r="D19" s="667"/>
    </row>
    <row r="20" spans="2:4" ht="156" customHeight="1">
      <c r="B20" s="665"/>
      <c r="C20" s="666"/>
      <c r="D20" s="667"/>
    </row>
    <row r="21" spans="2:4" ht="156" customHeight="1">
      <c r="B21" s="665"/>
      <c r="C21" s="666"/>
      <c r="D21" s="667"/>
    </row>
    <row r="22" spans="2:4" ht="156" customHeight="1">
      <c r="B22" s="665"/>
      <c r="C22" s="666"/>
      <c r="D22" s="667"/>
    </row>
    <row r="23" spans="2:4" ht="156" customHeight="1">
      <c r="B23" s="665"/>
      <c r="C23" s="666"/>
      <c r="D23" s="667"/>
    </row>
    <row r="24" spans="2:4" ht="156" customHeight="1">
      <c r="B24" s="665"/>
      <c r="C24" s="666"/>
      <c r="D24" s="667"/>
    </row>
    <row r="25" spans="2:4" ht="156" customHeight="1">
      <c r="B25" s="665"/>
      <c r="C25" s="666"/>
      <c r="D25" s="667"/>
    </row>
    <row r="26" spans="2:4" ht="156" customHeight="1">
      <c r="B26" s="665"/>
      <c r="C26" s="666"/>
      <c r="D26" s="667"/>
    </row>
    <row r="27" spans="2:4" ht="156" customHeight="1">
      <c r="B27" s="665">
        <v>42320</v>
      </c>
      <c r="C27" s="666" t="s">
        <v>681</v>
      </c>
      <c r="D27" s="667" t="s">
        <v>682</v>
      </c>
    </row>
  </sheetData>
  <pageMargins left="0.7" right="0.7" top="0.75" bottom="0.75" header="0.3" footer="0.3"/>
  <pageSetup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8C6F72FB7F714F8AFA0BD38D28CDC6" ma:contentTypeVersion="11" ma:contentTypeDescription="Create a new document." ma:contentTypeScope="" ma:versionID="cace2aac553b4fd1bb8ee345142279c2">
  <xsd:schema xmlns:xsd="http://www.w3.org/2001/XMLSchema" xmlns:xs="http://www.w3.org/2001/XMLSchema" xmlns:p="http://schemas.microsoft.com/office/2006/metadata/properties" xmlns:ns3="65776db9-671d-4e4e-81d3-403a882293e0" xmlns:ns4="2129cfd2-2751-462a-9ac1-fdb34bc1d2b3" targetNamespace="http://schemas.microsoft.com/office/2006/metadata/properties" ma:root="true" ma:fieldsID="2065c1919aac682efa93f6399c8767db" ns3:_="" ns4:_="">
    <xsd:import namespace="65776db9-671d-4e4e-81d3-403a882293e0"/>
    <xsd:import namespace="2129cfd2-2751-462a-9ac1-fdb34bc1d2b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776db9-671d-4e4e-81d3-403a882293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9cfd2-2751-462a-9ac1-fdb34bc1d2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3B2C3-474A-4B09-BDFC-B51A7C0B8CA0}">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elements/1.1/"/>
    <ds:schemaRef ds:uri="65776db9-671d-4e4e-81d3-403a882293e0"/>
    <ds:schemaRef ds:uri="2129cfd2-2751-462a-9ac1-fdb34bc1d2b3"/>
    <ds:schemaRef ds:uri="http://purl.org/dc/terms/"/>
  </ds:schemaRefs>
</ds:datastoreItem>
</file>

<file path=customXml/itemProps2.xml><?xml version="1.0" encoding="utf-8"?>
<ds:datastoreItem xmlns:ds="http://schemas.openxmlformats.org/officeDocument/2006/customXml" ds:itemID="{959135EF-D657-4081-A67E-4E342321392C}">
  <ds:schemaRefs>
    <ds:schemaRef ds:uri="http://schemas.microsoft.com/sharepoint/v3/contenttype/forms"/>
  </ds:schemaRefs>
</ds:datastoreItem>
</file>

<file path=customXml/itemProps3.xml><?xml version="1.0" encoding="utf-8"?>
<ds:datastoreItem xmlns:ds="http://schemas.openxmlformats.org/officeDocument/2006/customXml" ds:itemID="{6A176C42-3099-40DB-A240-F16A073C5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776db9-671d-4e4e-81d3-403a882293e0"/>
    <ds:schemaRef ds:uri="2129cfd2-2751-462a-9ac1-fdb34bc1d2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43</vt:i4>
      </vt:variant>
    </vt:vector>
  </HeadingPairs>
  <TitlesOfParts>
    <vt:vector size="59" baseType="lpstr">
      <vt:lpstr>Instructions</vt:lpstr>
      <vt:lpstr>1. Business model</vt:lpstr>
      <vt:lpstr>2(a). Start up nursery </vt:lpstr>
      <vt:lpstr>2(b). Start up farm</vt:lpstr>
      <vt:lpstr>3. Operating Expenses</vt:lpstr>
      <vt:lpstr>4. Nonuse Rev &amp; Exp</vt:lpstr>
      <vt:lpstr>5. Beginning Balance Sheet</vt:lpstr>
      <vt:lpstr>6. Funding</vt:lpstr>
      <vt:lpstr>7. Cash Flows 3 year</vt:lpstr>
      <vt:lpstr>Ent Budgets</vt:lpstr>
      <vt:lpstr>Sensitivity </vt:lpstr>
      <vt:lpstr>Proforma P&amp;L </vt:lpstr>
      <vt:lpstr>Proforma Bal Sheet 3 year</vt:lpstr>
      <vt:lpstr>Scenarios</vt:lpstr>
      <vt:lpstr>Sample farm systems</vt:lpstr>
      <vt:lpstr>Revision notes</vt:lpstr>
      <vt:lpstr>Breakeven_integrated_kelp</vt:lpstr>
      <vt:lpstr>Breakeven_integrated_seed</vt:lpstr>
      <vt:lpstr>Breakeven_standalone_farm</vt:lpstr>
      <vt:lpstr>Breakeven_standalone_nursery</vt:lpstr>
      <vt:lpstr>Direct_price_kelp</vt:lpstr>
      <vt:lpstr>Ending_cash</vt:lpstr>
      <vt:lpstr>Ending_equity</vt:lpstr>
      <vt:lpstr>Farm_array</vt:lpstr>
      <vt:lpstr>Farm_design_permitting</vt:lpstr>
      <vt:lpstr>Farm_equipment</vt:lpstr>
      <vt:lpstr>Farm_harvest_gear</vt:lpstr>
      <vt:lpstr>First_year_profit</vt:lpstr>
      <vt:lpstr>Harvest_gear</vt:lpstr>
      <vt:lpstr>Interest_comm_loan</vt:lpstr>
      <vt:lpstr>Interest_other_loan</vt:lpstr>
      <vt:lpstr>Interest_veh_loan</vt:lpstr>
      <vt:lpstr>Labor_farm</vt:lpstr>
      <vt:lpstr>Labor_nursery</vt:lpstr>
      <vt:lpstr>Monthly_loan_pmt</vt:lpstr>
      <vt:lpstr>Null</vt:lpstr>
      <vt:lpstr>Nursery_site_capital</vt:lpstr>
      <vt:lpstr>Nursery_tank_culture</vt:lpstr>
      <vt:lpstr>Nursery_transport</vt:lpstr>
      <vt:lpstr>Nursery_water_transport_storage</vt:lpstr>
      <vt:lpstr>Owner_cash</vt:lpstr>
      <vt:lpstr>pct_bulk_kelp_tier1</vt:lpstr>
      <vt:lpstr>pct_bulk_kelp_tier2</vt:lpstr>
      <vt:lpstr>pct_bulk_kelp_tier3</vt:lpstr>
      <vt:lpstr>pct_bulk_kelp_tier4</vt:lpstr>
      <vt:lpstr>pct_kelp_direct</vt:lpstr>
      <vt:lpstr>pct_kelp_retained</vt:lpstr>
      <vt:lpstr>pct_spool_sold</vt:lpstr>
      <vt:lpstr>Price_per_spool</vt:lpstr>
      <vt:lpstr>'5. Beginning Balance Sheet'!Print_Area</vt:lpstr>
      <vt:lpstr>'6. Funding'!Print_Area</vt:lpstr>
      <vt:lpstr>'7. Cash Flows 3 year'!Print_Area</vt:lpstr>
      <vt:lpstr>'Proforma Bal Sheet 3 year'!Print_Area</vt:lpstr>
      <vt:lpstr>'Proforma P&amp;L '!Print_Area</vt:lpstr>
      <vt:lpstr>Three_year_profit</vt:lpstr>
      <vt:lpstr>Tier_1_bulk_kelp_price</vt:lpstr>
      <vt:lpstr>Tier_2_bulk_kelp_price</vt:lpstr>
      <vt:lpstr>Tier_3_bulk_kelp_price</vt:lpstr>
      <vt:lpstr>Tier_4_bulk_kelp_price</vt:lpstr>
    </vt:vector>
  </TitlesOfParts>
  <Manager/>
  <Company>NOAA Sea Grant, Keene State College, University of Connecticut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Integrated Financial Planning Model for Kelp Aquaculture</dc:title>
  <dc:subject/>
  <dc:creator>Tammy Warner</dc:creator>
  <cp:keywords/>
  <dc:description/>
  <cp:lastModifiedBy>Tammy Warner</cp:lastModifiedBy>
  <cp:revision/>
  <cp:lastPrinted>2024-02-02T18:55:12Z</cp:lastPrinted>
  <dcterms:created xsi:type="dcterms:W3CDTF">2021-10-18T15:39:57Z</dcterms:created>
  <dcterms:modified xsi:type="dcterms:W3CDTF">2024-10-19T16:27:14Z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0x0101003B8C6F72FB7F714F8AFA0BD38D28CDC6</vt:lpwstr>
  </property>
</Properties>
</file>